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745" windowWidth="10110" windowHeight="4875" firstSheet="4" activeTab="13"/>
  </bookViews>
  <sheets>
    <sheet name="Chart 2016" sheetId="1" r:id="rId1"/>
    <sheet name="January 2016" sheetId="37" r:id="rId2"/>
    <sheet name="February 2016 " sheetId="38" r:id="rId3"/>
    <sheet name="March 2016" sheetId="39" r:id="rId4"/>
    <sheet name="April 2016 " sheetId="40" r:id="rId5"/>
    <sheet name="May 2016" sheetId="41" r:id="rId6"/>
    <sheet name="June 2016 " sheetId="42" r:id="rId7"/>
    <sheet name="July 2016 " sheetId="43" r:id="rId8"/>
    <sheet name="August 2016" sheetId="44" r:id="rId9"/>
    <sheet name="September 2016" sheetId="45" r:id="rId10"/>
    <sheet name="October 2016 " sheetId="46" r:id="rId11"/>
    <sheet name="November 2016 " sheetId="47" r:id="rId12"/>
    <sheet name="December 2016 " sheetId="48" r:id="rId13"/>
    <sheet name=" 2016" sheetId="27" r:id="rId14"/>
  </sheets>
  <calcPr calcId="162913"/>
</workbook>
</file>

<file path=xl/calcChain.xml><?xml version="1.0" encoding="utf-8"?>
<calcChain xmlns="http://schemas.openxmlformats.org/spreadsheetml/2006/main">
  <c r="F25" i="37" l="1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82" i="37"/>
  <c r="F81" i="37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82" i="38"/>
  <c r="F81" i="38"/>
  <c r="F82" i="39"/>
  <c r="F81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82" i="40"/>
  <c r="F81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82" i="41"/>
  <c r="F81" i="41"/>
  <c r="F82" i="42"/>
  <c r="F81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82" i="43"/>
  <c r="F81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82" i="44"/>
  <c r="F81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82" i="45"/>
  <c r="F81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82" i="46"/>
  <c r="F81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82" i="47"/>
  <c r="F81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82" i="48"/>
  <c r="F81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E81" i="48"/>
  <c r="N40" i="27" l="1"/>
  <c r="N64" i="27" s="1"/>
  <c r="N39" i="27"/>
  <c r="N63" i="27" s="1"/>
  <c r="N38" i="27"/>
  <c r="N62" i="27" s="1"/>
  <c r="N37" i="27"/>
  <c r="N61" i="27" s="1"/>
  <c r="N36" i="27"/>
  <c r="N60" i="27" s="1"/>
  <c r="N35" i="27"/>
  <c r="N59" i="27" s="1"/>
  <c r="N34" i="27"/>
  <c r="N58" i="27" s="1"/>
  <c r="N33" i="27"/>
  <c r="N57" i="27" s="1"/>
  <c r="N32" i="27"/>
  <c r="N56" i="27" s="1"/>
  <c r="N31" i="27"/>
  <c r="N55" i="27" s="1"/>
  <c r="N30" i="27"/>
  <c r="N54" i="27" s="1"/>
  <c r="N29" i="27"/>
  <c r="N53" i="27" s="1"/>
  <c r="N28" i="27"/>
  <c r="N52" i="27" s="1"/>
  <c r="N27" i="27"/>
  <c r="N51" i="27" s="1"/>
  <c r="N26" i="27"/>
  <c r="N50" i="27" s="1"/>
  <c r="N25" i="27"/>
  <c r="N49" i="27" s="1"/>
  <c r="N24" i="27"/>
  <c r="N48" i="27" s="1"/>
  <c r="N23" i="27"/>
  <c r="N47" i="27" s="1"/>
  <c r="E73" i="48" l="1"/>
  <c r="E74" i="48" s="1"/>
  <c r="E50" i="48"/>
  <c r="E24" i="48"/>
  <c r="E51" i="48" l="1"/>
  <c r="E82" i="48" s="1"/>
  <c r="N7" i="27"/>
  <c r="N15" i="27" s="1"/>
  <c r="E25" i="48"/>
  <c r="N6" i="27"/>
  <c r="N14" i="27" s="1"/>
  <c r="M40" i="27"/>
  <c r="M64" i="27" s="1"/>
  <c r="M39" i="27"/>
  <c r="M63" i="27" s="1"/>
  <c r="M38" i="27"/>
  <c r="M62" i="27" s="1"/>
  <c r="M37" i="27"/>
  <c r="M61" i="27" s="1"/>
  <c r="M36" i="27"/>
  <c r="M60" i="27" s="1"/>
  <c r="M35" i="27"/>
  <c r="M59" i="27" s="1"/>
  <c r="M34" i="27"/>
  <c r="M58" i="27" s="1"/>
  <c r="M33" i="27"/>
  <c r="M57" i="27" s="1"/>
  <c r="M32" i="27"/>
  <c r="M56" i="27" s="1"/>
  <c r="M31" i="27"/>
  <c r="M55" i="27" s="1"/>
  <c r="M30" i="27"/>
  <c r="M54" i="27" s="1"/>
  <c r="M29" i="27"/>
  <c r="M53" i="27" s="1"/>
  <c r="M28" i="27"/>
  <c r="M52" i="27" s="1"/>
  <c r="M27" i="27"/>
  <c r="M51" i="27" s="1"/>
  <c r="M26" i="27"/>
  <c r="M50" i="27" s="1"/>
  <c r="M25" i="27"/>
  <c r="M49" i="27" s="1"/>
  <c r="M24" i="27"/>
  <c r="M48" i="27" s="1"/>
  <c r="M23" i="27"/>
  <c r="M47" i="27" s="1"/>
  <c r="E73" i="47" l="1"/>
  <c r="E74" i="47" s="1"/>
  <c r="E50" i="47"/>
  <c r="E24" i="47"/>
  <c r="E25" i="47" l="1"/>
  <c r="M6" i="27"/>
  <c r="M14" i="27" s="1"/>
  <c r="E51" i="47"/>
  <c r="E82" i="47" s="1"/>
  <c r="M7" i="27"/>
  <c r="M15" i="27" s="1"/>
  <c r="E81" i="47"/>
  <c r="L40" i="27"/>
  <c r="L64" i="27" s="1"/>
  <c r="L39" i="27"/>
  <c r="L63" i="27" s="1"/>
  <c r="L38" i="27"/>
  <c r="L62" i="27" s="1"/>
  <c r="L37" i="27"/>
  <c r="L61" i="27" s="1"/>
  <c r="L36" i="27"/>
  <c r="L60" i="27" s="1"/>
  <c r="L35" i="27"/>
  <c r="L59" i="27" s="1"/>
  <c r="L34" i="27"/>
  <c r="L58" i="27" s="1"/>
  <c r="L33" i="27"/>
  <c r="L57" i="27" s="1"/>
  <c r="L32" i="27"/>
  <c r="L56" i="27" s="1"/>
  <c r="L31" i="27"/>
  <c r="L55" i="27" s="1"/>
  <c r="L30" i="27"/>
  <c r="L54" i="27" s="1"/>
  <c r="L29" i="27"/>
  <c r="L53" i="27" s="1"/>
  <c r="L28" i="27"/>
  <c r="L52" i="27" s="1"/>
  <c r="L27" i="27"/>
  <c r="L51" i="27" s="1"/>
  <c r="L26" i="27"/>
  <c r="L50" i="27" s="1"/>
  <c r="L25" i="27"/>
  <c r="L49" i="27" s="1"/>
  <c r="L24" i="27"/>
  <c r="L48" i="27" s="1"/>
  <c r="L23" i="27"/>
  <c r="L47" i="27" s="1"/>
  <c r="L7" i="27"/>
  <c r="L15" i="27" s="1"/>
  <c r="E73" i="46"/>
  <c r="E74" i="46" s="1"/>
  <c r="E50" i="46"/>
  <c r="E51" i="46" s="1"/>
  <c r="E82" i="46" s="1"/>
  <c r="E24" i="46"/>
  <c r="E25" i="46" s="1"/>
  <c r="L6" i="27" l="1"/>
  <c r="L14" i="27" s="1"/>
  <c r="E81" i="46"/>
  <c r="K40" i="27"/>
  <c r="K64" i="27" s="1"/>
  <c r="K39" i="27"/>
  <c r="K63" i="27" s="1"/>
  <c r="K38" i="27"/>
  <c r="K62" i="27" s="1"/>
  <c r="K37" i="27"/>
  <c r="K61" i="27" s="1"/>
  <c r="K36" i="27"/>
  <c r="K60" i="27" s="1"/>
  <c r="K35" i="27"/>
  <c r="K59" i="27" s="1"/>
  <c r="K34" i="27"/>
  <c r="K58" i="27" s="1"/>
  <c r="K33" i="27"/>
  <c r="K57" i="27" s="1"/>
  <c r="K32" i="27"/>
  <c r="K56" i="27" s="1"/>
  <c r="K31" i="27"/>
  <c r="K55" i="27" s="1"/>
  <c r="K30" i="27"/>
  <c r="K54" i="27" s="1"/>
  <c r="K29" i="27"/>
  <c r="K53" i="27" s="1"/>
  <c r="K28" i="27"/>
  <c r="K52" i="27" s="1"/>
  <c r="K27" i="27"/>
  <c r="K51" i="27" s="1"/>
  <c r="K26" i="27"/>
  <c r="K50" i="27" s="1"/>
  <c r="K25" i="27"/>
  <c r="K49" i="27" s="1"/>
  <c r="K24" i="27"/>
  <c r="K48" i="27" s="1"/>
  <c r="K23" i="27"/>
  <c r="K47" i="27" s="1"/>
  <c r="K7" i="27"/>
  <c r="K15" i="27" s="1"/>
  <c r="E73" i="45"/>
  <c r="E74" i="45" s="1"/>
  <c r="E50" i="45"/>
  <c r="E51" i="45" s="1"/>
  <c r="E82" i="45" s="1"/>
  <c r="E25" i="45"/>
  <c r="E24" i="45"/>
  <c r="K6" i="27" l="1"/>
  <c r="K14" i="27" s="1"/>
  <c r="E81" i="45"/>
  <c r="J40" i="27"/>
  <c r="J64" i="27" s="1"/>
  <c r="J39" i="27"/>
  <c r="J63" i="27" s="1"/>
  <c r="J38" i="27"/>
  <c r="J62" i="27" s="1"/>
  <c r="J37" i="27"/>
  <c r="J61" i="27" s="1"/>
  <c r="J36" i="27"/>
  <c r="J60" i="27" s="1"/>
  <c r="J35" i="27" l="1"/>
  <c r="J59" i="27" s="1"/>
  <c r="J34" i="27"/>
  <c r="J58" i="27" s="1"/>
  <c r="J33" i="27"/>
  <c r="J57" i="27" s="1"/>
  <c r="J32" i="27"/>
  <c r="J56" i="27" s="1"/>
  <c r="J31" i="27"/>
  <c r="J55" i="27" s="1"/>
  <c r="J30" i="27"/>
  <c r="J54" i="27" s="1"/>
  <c r="J29" i="27"/>
  <c r="J53" i="27" s="1"/>
  <c r="J28" i="27"/>
  <c r="J52" i="27" s="1"/>
  <c r="J27" i="27"/>
  <c r="J51" i="27" s="1"/>
  <c r="J26" i="27"/>
  <c r="J50" i="27" s="1"/>
  <c r="J25" i="27"/>
  <c r="J49" i="27" s="1"/>
  <c r="J24" i="27"/>
  <c r="J48" i="27" s="1"/>
  <c r="J23" i="27"/>
  <c r="J47" i="27" s="1"/>
  <c r="E73" i="44" l="1"/>
  <c r="E50" i="44"/>
  <c r="E24" i="44"/>
  <c r="I33" i="27"/>
  <c r="I57" i="27" s="1"/>
  <c r="I40" i="27"/>
  <c r="I64" i="27" s="1"/>
  <c r="I39" i="27"/>
  <c r="I63" i="27" s="1"/>
  <c r="I38" i="27"/>
  <c r="I62" i="27" s="1"/>
  <c r="I37" i="27"/>
  <c r="I61" i="27" s="1"/>
  <c r="I36" i="27"/>
  <c r="I60" i="27" s="1"/>
  <c r="I35" i="27"/>
  <c r="I59" i="27" s="1"/>
  <c r="I34" i="27"/>
  <c r="I58" i="27" s="1"/>
  <c r="I32" i="27"/>
  <c r="I56" i="27" s="1"/>
  <c r="I31" i="27"/>
  <c r="I55" i="27" s="1"/>
  <c r="I30" i="27"/>
  <c r="I54" i="27" s="1"/>
  <c r="I29" i="27"/>
  <c r="I53" i="27" s="1"/>
  <c r="I28" i="27"/>
  <c r="I52" i="27" s="1"/>
  <c r="I27" i="27"/>
  <c r="I51" i="27" s="1"/>
  <c r="I26" i="27"/>
  <c r="I50" i="27" s="1"/>
  <c r="I25" i="27"/>
  <c r="I49" i="27" s="1"/>
  <c r="I24" i="27"/>
  <c r="I48" i="27" s="1"/>
  <c r="I23" i="27"/>
  <c r="I47" i="27" s="1"/>
  <c r="E73" i="43"/>
  <c r="E74" i="43" s="1"/>
  <c r="E50" i="43"/>
  <c r="E51" i="43" s="1"/>
  <c r="E82" i="43" s="1"/>
  <c r="E24" i="43"/>
  <c r="E25" i="43" s="1"/>
  <c r="H24" i="27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0" i="27"/>
  <c r="H54" i="27" s="1"/>
  <c r="H31" i="27"/>
  <c r="H55" i="27" s="1"/>
  <c r="H32" i="27"/>
  <c r="H56" i="27" s="1"/>
  <c r="H33" i="27"/>
  <c r="H57" i="27" s="1"/>
  <c r="H34" i="27"/>
  <c r="H58" i="27" s="1"/>
  <c r="H35" i="27"/>
  <c r="H59" i="27" s="1"/>
  <c r="H36" i="27"/>
  <c r="H60" i="27" s="1"/>
  <c r="H37" i="27"/>
  <c r="H61" i="27" s="1"/>
  <c r="H38" i="27"/>
  <c r="H62" i="27" s="1"/>
  <c r="H39" i="27"/>
  <c r="H63" i="27" s="1"/>
  <c r="H40" i="27"/>
  <c r="H64" i="27" s="1"/>
  <c r="H23" i="27"/>
  <c r="H47" i="27" s="1"/>
  <c r="G23" i="27"/>
  <c r="G47" i="27" s="1"/>
  <c r="E73" i="42"/>
  <c r="E74" i="42" s="1"/>
  <c r="E50" i="42"/>
  <c r="E51" i="42" s="1"/>
  <c r="E82" i="42" s="1"/>
  <c r="E24" i="42"/>
  <c r="E25" i="42" s="1"/>
  <c r="I7" i="27" l="1"/>
  <c r="I15" i="27" s="1"/>
  <c r="E51" i="44"/>
  <c r="E82" i="44" s="1"/>
  <c r="J7" i="27"/>
  <c r="J15" i="27" s="1"/>
  <c r="E25" i="44"/>
  <c r="J6" i="27"/>
  <c r="J14" i="27" s="1"/>
  <c r="E74" i="44"/>
  <c r="E81" i="44"/>
  <c r="H7" i="27"/>
  <c r="H15" i="27" s="1"/>
  <c r="I6" i="27"/>
  <c r="I14" i="27" s="1"/>
  <c r="H6" i="27"/>
  <c r="H14" i="27" s="1"/>
  <c r="E81" i="43"/>
  <c r="E81" i="42"/>
  <c r="G40" i="27" l="1"/>
  <c r="G64" i="27" s="1"/>
  <c r="G39" i="27"/>
  <c r="G63" i="27" s="1"/>
  <c r="G38" i="27"/>
  <c r="G62" i="27" s="1"/>
  <c r="G37" i="27"/>
  <c r="G61" i="27" s="1"/>
  <c r="G36" i="27"/>
  <c r="G60" i="27" s="1"/>
  <c r="G35" i="27"/>
  <c r="G59" i="27" s="1"/>
  <c r="G34" i="27"/>
  <c r="G58" i="27" s="1"/>
  <c r="G33" i="27"/>
  <c r="G57" i="27" s="1"/>
  <c r="G32" i="27"/>
  <c r="G56" i="27" s="1"/>
  <c r="G31" i="27"/>
  <c r="G55" i="27" s="1"/>
  <c r="G30" i="27"/>
  <c r="G54" i="27" s="1"/>
  <c r="G29" i="27"/>
  <c r="G53" i="27" s="1"/>
  <c r="G28" i="27"/>
  <c r="G52" i="27" s="1"/>
  <c r="G27" i="27"/>
  <c r="G51" i="27" s="1"/>
  <c r="G26" i="27"/>
  <c r="G50" i="27" s="1"/>
  <c r="G25" i="27"/>
  <c r="G49" i="27" s="1"/>
  <c r="G24" i="27"/>
  <c r="G48" i="27" s="1"/>
  <c r="E73" i="41" l="1"/>
  <c r="E74" i="41" s="1"/>
  <c r="E50" i="41"/>
  <c r="G7" i="27" s="1"/>
  <c r="G15" i="27" s="1"/>
  <c r="E24" i="41"/>
  <c r="G6" i="27" s="1"/>
  <c r="G14" i="27" s="1"/>
  <c r="F39" i="27"/>
  <c r="F63" i="27" s="1"/>
  <c r="F40" i="27"/>
  <c r="F64" i="27" s="1"/>
  <c r="F38" i="27"/>
  <c r="F62" i="27" s="1"/>
  <c r="F37" i="27"/>
  <c r="F61" i="27" s="1"/>
  <c r="F36" i="27"/>
  <c r="F60" i="27" s="1"/>
  <c r="F35" i="27"/>
  <c r="F59" i="27" s="1"/>
  <c r="F34" i="27"/>
  <c r="F58" i="27" s="1"/>
  <c r="F33" i="27"/>
  <c r="F57" i="27" s="1"/>
  <c r="F32" i="27"/>
  <c r="F56" i="27" s="1"/>
  <c r="F31" i="27"/>
  <c r="F55" i="27" s="1"/>
  <c r="F30" i="27"/>
  <c r="F54" i="27" s="1"/>
  <c r="F29" i="27"/>
  <c r="F53" i="27" s="1"/>
  <c r="F28" i="27"/>
  <c r="F52" i="27" s="1"/>
  <c r="F27" i="27"/>
  <c r="F51" i="27" s="1"/>
  <c r="F26" i="27"/>
  <c r="F50" i="27" s="1"/>
  <c r="F25" i="27"/>
  <c r="F49" i="27" s="1"/>
  <c r="F24" i="27"/>
  <c r="F48" i="27" s="1"/>
  <c r="F23" i="27"/>
  <c r="F47" i="27" s="1"/>
  <c r="E25" i="41" l="1"/>
  <c r="E51" i="41"/>
  <c r="E82" i="41" s="1"/>
  <c r="E81" i="41"/>
  <c r="E73" i="40"/>
  <c r="E74" i="40" s="1"/>
  <c r="E50" i="40"/>
  <c r="E24" i="40"/>
  <c r="E40" i="27"/>
  <c r="E64" i="27" s="1"/>
  <c r="E39" i="27"/>
  <c r="E63" i="27" s="1"/>
  <c r="E38" i="27"/>
  <c r="E62" i="27" s="1"/>
  <c r="E37" i="27"/>
  <c r="E61" i="27" s="1"/>
  <c r="E36" i="27"/>
  <c r="E60" i="27" s="1"/>
  <c r="E35" i="27"/>
  <c r="E59" i="27" s="1"/>
  <c r="E34" i="27"/>
  <c r="E58" i="27" s="1"/>
  <c r="E33" i="27"/>
  <c r="E57" i="27" s="1"/>
  <c r="E32" i="27"/>
  <c r="E56" i="27" s="1"/>
  <c r="E31" i="27"/>
  <c r="E55" i="27" s="1"/>
  <c r="E30" i="27"/>
  <c r="E54" i="27" s="1"/>
  <c r="E29" i="27"/>
  <c r="E53" i="27" s="1"/>
  <c r="E28" i="27"/>
  <c r="E52" i="27" s="1"/>
  <c r="E27" i="27"/>
  <c r="E51" i="27" s="1"/>
  <c r="E26" i="27"/>
  <c r="E50" i="27" s="1"/>
  <c r="E25" i="27"/>
  <c r="E49" i="27" s="1"/>
  <c r="E24" i="27"/>
  <c r="E48" i="27" s="1"/>
  <c r="E23" i="27"/>
  <c r="E47" i="27" s="1"/>
  <c r="E25" i="40" l="1"/>
  <c r="E81" i="40" s="1"/>
  <c r="F6" i="27"/>
  <c r="F14" i="27" s="1"/>
  <c r="E51" i="40"/>
  <c r="E82" i="40" s="1"/>
  <c r="F7" i="27"/>
  <c r="F15" i="27" s="1"/>
  <c r="E73" i="39"/>
  <c r="E74" i="39" s="1"/>
  <c r="E50" i="39"/>
  <c r="E24" i="39"/>
  <c r="D40" i="27"/>
  <c r="D64" i="27" s="1"/>
  <c r="D39" i="27"/>
  <c r="D63" i="27" s="1"/>
  <c r="D38" i="27"/>
  <c r="D62" i="27" s="1"/>
  <c r="D37" i="27"/>
  <c r="D61" i="27" s="1"/>
  <c r="D36" i="27"/>
  <c r="D60" i="27" s="1"/>
  <c r="D35" i="27"/>
  <c r="D59" i="27" s="1"/>
  <c r="D34" i="27"/>
  <c r="D58" i="27" s="1"/>
  <c r="D33" i="27"/>
  <c r="D57" i="27" s="1"/>
  <c r="D32" i="27"/>
  <c r="D56" i="27" s="1"/>
  <c r="D31" i="27"/>
  <c r="D55" i="27" s="1"/>
  <c r="D30" i="27"/>
  <c r="D54" i="27" s="1"/>
  <c r="D29" i="27"/>
  <c r="D53" i="27" s="1"/>
  <c r="D28" i="27"/>
  <c r="D52" i="27" s="1"/>
  <c r="D27" i="27"/>
  <c r="D51" i="27" s="1"/>
  <c r="D26" i="27"/>
  <c r="D50" i="27" s="1"/>
  <c r="D25" i="27"/>
  <c r="D49" i="27" s="1"/>
  <c r="D24" i="27"/>
  <c r="D48" i="27" s="1"/>
  <c r="D23" i="27"/>
  <c r="D47" i="27" s="1"/>
  <c r="E25" i="39" l="1"/>
  <c r="E6" i="27"/>
  <c r="E14" i="27" s="1"/>
  <c r="E51" i="39"/>
  <c r="E82" i="39" s="1"/>
  <c r="E7" i="27"/>
  <c r="E15" i="27" s="1"/>
  <c r="E81" i="39"/>
  <c r="E73" i="38"/>
  <c r="E50" i="38"/>
  <c r="E24" i="38"/>
  <c r="N41" i="27"/>
  <c r="N65" i="27" s="1"/>
  <c r="N8" i="27"/>
  <c r="N16" i="27" s="1"/>
  <c r="M41" i="27"/>
  <c r="M65" i="27" s="1"/>
  <c r="M8" i="27"/>
  <c r="M16" i="27" s="1"/>
  <c r="L41" i="27"/>
  <c r="L65" i="27" s="1"/>
  <c r="L8" i="27"/>
  <c r="L16" i="27" s="1"/>
  <c r="K41" i="27"/>
  <c r="K65" i="27" s="1"/>
  <c r="K8" i="27"/>
  <c r="K16" i="27" s="1"/>
  <c r="J41" i="27"/>
  <c r="J65" i="27" s="1"/>
  <c r="J8" i="27"/>
  <c r="J16" i="27" s="1"/>
  <c r="I41" i="27"/>
  <c r="I65" i="27" s="1"/>
  <c r="I8" i="27"/>
  <c r="I16" i="27" s="1"/>
  <c r="H41" i="27"/>
  <c r="H65" i="27" s="1"/>
  <c r="H8" i="27"/>
  <c r="H16" i="27" s="1"/>
  <c r="G41" i="27"/>
  <c r="G65" i="27" s="1"/>
  <c r="G8" i="27"/>
  <c r="G16" i="27" s="1"/>
  <c r="F41" i="27"/>
  <c r="F65" i="27" s="1"/>
  <c r="F8" i="27"/>
  <c r="F16" i="27" s="1"/>
  <c r="E41" i="27"/>
  <c r="E65" i="27" s="1"/>
  <c r="E8" i="27"/>
  <c r="E16" i="27" s="1"/>
  <c r="D41" i="27"/>
  <c r="D65" i="27" s="1"/>
  <c r="J72" i="27" l="1"/>
  <c r="J74" i="27"/>
  <c r="J73" i="27"/>
  <c r="J84" i="27"/>
  <c r="J85" i="27"/>
  <c r="J83" i="27"/>
  <c r="J86" i="27" s="1"/>
  <c r="K84" i="27"/>
  <c r="K72" i="27"/>
  <c r="K74" i="27"/>
  <c r="K83" i="27"/>
  <c r="K73" i="27"/>
  <c r="K85" i="27"/>
  <c r="L84" i="27"/>
  <c r="L74" i="27"/>
  <c r="L72" i="27"/>
  <c r="L83" i="27"/>
  <c r="L86" i="27" s="1"/>
  <c r="L73" i="27"/>
  <c r="M85" i="27"/>
  <c r="M72" i="27"/>
  <c r="M73" i="27"/>
  <c r="M74" i="27"/>
  <c r="M84" i="27"/>
  <c r="M86" i="27" s="1"/>
  <c r="M83" i="27"/>
  <c r="N74" i="27"/>
  <c r="N72" i="27"/>
  <c r="N73" i="27"/>
  <c r="N84" i="27"/>
  <c r="N83" i="27"/>
  <c r="N86" i="27" s="1"/>
  <c r="I84" i="27"/>
  <c r="I73" i="27"/>
  <c r="I72" i="27"/>
  <c r="I83" i="27"/>
  <c r="I74" i="27"/>
  <c r="I85" i="27"/>
  <c r="H83" i="27"/>
  <c r="H85" i="27"/>
  <c r="H84" i="27"/>
  <c r="H74" i="27"/>
  <c r="H73" i="27"/>
  <c r="H72" i="27"/>
  <c r="G85" i="27"/>
  <c r="G84" i="27"/>
  <c r="G83" i="27"/>
  <c r="F83" i="27"/>
  <c r="F84" i="27"/>
  <c r="F72" i="27"/>
  <c r="F74" i="27"/>
  <c r="F73" i="27"/>
  <c r="E85" i="27"/>
  <c r="E83" i="27"/>
  <c r="E84" i="27"/>
  <c r="E73" i="27"/>
  <c r="E74" i="27"/>
  <c r="E72" i="27"/>
  <c r="G73" i="27"/>
  <c r="G74" i="27"/>
  <c r="G72" i="27"/>
  <c r="E74" i="38"/>
  <c r="E25" i="38"/>
  <c r="D6" i="27"/>
  <c r="D14" i="27" s="1"/>
  <c r="E51" i="38"/>
  <c r="E82" i="38" s="1"/>
  <c r="D7" i="27"/>
  <c r="D15" i="27" s="1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O23" i="27" l="1"/>
  <c r="O47" i="27" s="1"/>
  <c r="C47" i="27"/>
  <c r="O25" i="27"/>
  <c r="O49" i="27" s="1"/>
  <c r="C49" i="27"/>
  <c r="O27" i="27"/>
  <c r="O51" i="27" s="1"/>
  <c r="C51" i="27"/>
  <c r="O29" i="27"/>
  <c r="O53" i="27" s="1"/>
  <c r="C53" i="27"/>
  <c r="O31" i="27"/>
  <c r="O55" i="27" s="1"/>
  <c r="C55" i="27"/>
  <c r="O33" i="27"/>
  <c r="O57" i="27" s="1"/>
  <c r="C57" i="27"/>
  <c r="O35" i="27"/>
  <c r="O59" i="27" s="1"/>
  <c r="C59" i="27"/>
  <c r="O37" i="27"/>
  <c r="O61" i="27" s="1"/>
  <c r="C61" i="27"/>
  <c r="O39" i="27"/>
  <c r="O63" i="27" s="1"/>
  <c r="C63" i="27"/>
  <c r="O24" i="27"/>
  <c r="O48" i="27" s="1"/>
  <c r="C48" i="27"/>
  <c r="O26" i="27"/>
  <c r="O50" i="27" s="1"/>
  <c r="C50" i="27"/>
  <c r="O28" i="27"/>
  <c r="O52" i="27" s="1"/>
  <c r="C52" i="27"/>
  <c r="O30" i="27"/>
  <c r="O54" i="27" s="1"/>
  <c r="C54" i="27"/>
  <c r="O32" i="27"/>
  <c r="O56" i="27" s="1"/>
  <c r="C56" i="27"/>
  <c r="O34" i="27"/>
  <c r="O58" i="27" s="1"/>
  <c r="C58" i="27"/>
  <c r="O36" i="27"/>
  <c r="O60" i="27" s="1"/>
  <c r="C60" i="27"/>
  <c r="O38" i="27"/>
  <c r="O62" i="27" s="1"/>
  <c r="C62" i="27"/>
  <c r="O40" i="27"/>
  <c r="O64" i="27" s="1"/>
  <c r="C64" i="27"/>
  <c r="K86" i="27"/>
  <c r="I86" i="27"/>
  <c r="N75" i="27"/>
  <c r="F86" i="27"/>
  <c r="H75" i="27"/>
  <c r="H76" i="27" s="1"/>
  <c r="H86" i="27"/>
  <c r="K75" i="27"/>
  <c r="K76" i="27" s="1"/>
  <c r="M75" i="27"/>
  <c r="L75" i="27"/>
  <c r="J75" i="27"/>
  <c r="J76" i="27" s="1"/>
  <c r="I75" i="27"/>
  <c r="E86" i="27"/>
  <c r="G86" i="27"/>
  <c r="G75" i="27"/>
  <c r="G76" i="27" s="1"/>
  <c r="E81" i="38"/>
  <c r="E75" i="27"/>
  <c r="E76" i="27" s="1"/>
  <c r="F75" i="27"/>
  <c r="F76" i="27" s="1"/>
  <c r="D8" i="27"/>
  <c r="D16" i="27" s="1"/>
  <c r="N76" i="27"/>
  <c r="M76" i="27"/>
  <c r="L76" i="27"/>
  <c r="I76" i="27"/>
  <c r="C41" i="27"/>
  <c r="C65" i="27" s="1"/>
  <c r="E73" i="37"/>
  <c r="E74" i="37" s="1"/>
  <c r="E50" i="37"/>
  <c r="E24" i="37"/>
  <c r="D74" i="27" l="1"/>
  <c r="D72" i="27"/>
  <c r="D73" i="27"/>
  <c r="D85" i="27"/>
  <c r="D83" i="27"/>
  <c r="D84" i="27"/>
  <c r="E51" i="37"/>
  <c r="E82" i="37" s="1"/>
  <c r="C7" i="27"/>
  <c r="C15" i="27" s="1"/>
  <c r="E25" i="37"/>
  <c r="E81" i="37" s="1"/>
  <c r="C6" i="27"/>
  <c r="C14" i="27" s="1"/>
  <c r="C8" i="27" l="1"/>
  <c r="D75" i="27"/>
  <c r="D76" i="27" s="1"/>
  <c r="D86" i="27"/>
  <c r="C83" i="27" l="1"/>
  <c r="C16" i="27"/>
  <c r="C84" i="27"/>
  <c r="C72" i="27"/>
  <c r="C73" i="27"/>
  <c r="C85" i="27"/>
  <c r="C86" i="27" s="1"/>
  <c r="C74" i="27"/>
  <c r="C75" i="27" l="1"/>
  <c r="C76" i="27" s="1"/>
  <c r="O41" i="27"/>
  <c r="O65" i="27" s="1"/>
  <c r="P47" i="27" l="1"/>
  <c r="P51" i="27"/>
  <c r="P55" i="27"/>
  <c r="P59" i="27"/>
  <c r="P63" i="27"/>
  <c r="P50" i="27"/>
  <c r="P54" i="27"/>
  <c r="P58" i="27"/>
  <c r="P62" i="27"/>
  <c r="P49" i="27"/>
  <c r="P53" i="27"/>
  <c r="P57" i="27"/>
  <c r="P61" i="27"/>
  <c r="P48" i="27"/>
  <c r="P52" i="27"/>
  <c r="P56" i="27"/>
  <c r="P60" i="27"/>
  <c r="P64" i="27"/>
  <c r="P36" i="27"/>
  <c r="P37" i="27"/>
  <c r="P30" i="27"/>
  <c r="P23" i="27"/>
  <c r="P25" i="27"/>
  <c r="P34" i="27"/>
  <c r="P24" i="27"/>
  <c r="P33" i="27"/>
  <c r="P27" i="27"/>
  <c r="P38" i="27"/>
  <c r="P31" i="27"/>
  <c r="P29" i="27"/>
  <c r="P40" i="27"/>
  <c r="P28" i="27"/>
  <c r="P39" i="27"/>
  <c r="P32" i="27"/>
  <c r="P26" i="27"/>
  <c r="P35" i="27"/>
  <c r="P65" i="27" l="1"/>
  <c r="P41" i="27"/>
</calcChain>
</file>

<file path=xl/sharedStrings.xml><?xml version="1.0" encoding="utf-8"?>
<sst xmlns="http://schemas.openxmlformats.org/spreadsheetml/2006/main" count="1787" uniqueCount="127">
  <si>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</si>
  <si>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</si>
  <si>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</si>
  <si>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</si>
  <si>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</si>
  <si>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</si>
  <si>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</si>
  <si>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</si>
  <si>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</si>
  <si>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</si>
  <si>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</si>
  <si>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</si>
  <si>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</si>
  <si>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</si>
  <si>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</si>
  <si>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</si>
  <si>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</si>
  <si>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</si>
  <si>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</si>
  <si>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</si>
  <si>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</si>
  <si>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</si>
  <si>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</si>
  <si>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</si>
  <si>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</si>
  <si>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</si>
  <si>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</si>
  <si>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</si>
  <si>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</si>
  <si>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</si>
  <si>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643</t>
  </si>
  <si>
    <t>RUB</t>
  </si>
  <si>
    <t>946</t>
  </si>
  <si>
    <t>RON</t>
  </si>
  <si>
    <t>975</t>
  </si>
  <si>
    <t>BGN</t>
  </si>
  <si>
    <t>in HRK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</si>
  <si>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</si>
  <si>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</si>
  <si>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</si>
  <si>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</si>
  <si>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</si>
  <si>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</si>
  <si>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</si>
  <si>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</si>
  <si>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</si>
  <si>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</si>
  <si>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</si>
  <si>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</si>
  <si>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</si>
  <si>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</si>
  <si>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</si>
  <si>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</si>
  <si>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in HRK and in %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</si>
  <si>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</si>
  <si>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</si>
  <si>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</si>
  <si>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</si>
  <si>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</si>
  <si>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</si>
  <si>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</si>
  <si>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</si>
  <si>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</si>
  <si>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Purchased foreign cash in January 2016</t>
  </si>
  <si>
    <t>Total purchase amount</t>
  </si>
  <si>
    <t>Numerical code</t>
  </si>
  <si>
    <t>Three-letter code</t>
  </si>
  <si>
    <t>In original currency</t>
  </si>
  <si>
    <t>In HRK</t>
  </si>
  <si>
    <t>Sold foreign cash in January 2016</t>
  </si>
  <si>
    <t>Total sale amount</t>
  </si>
  <si>
    <t>Total redemption amount</t>
  </si>
  <si>
    <t>In orignal currency</t>
  </si>
  <si>
    <t>Redeemed cheques denominated in foreign currency in January 2016</t>
  </si>
  <si>
    <t>Total turnover of authorised exchange offices in January 2016</t>
  </si>
  <si>
    <t>Total turnover of authorised exchange offices in February 2016</t>
  </si>
  <si>
    <t>Redeemed cheques denominated in foreign currency in February 2016</t>
  </si>
  <si>
    <t>Sold foreign cash in February 2016</t>
  </si>
  <si>
    <t>Purchased foreign cash in February 2016</t>
  </si>
  <si>
    <t>Share</t>
  </si>
  <si>
    <t>Purchased foreign cash in March 2016</t>
  </si>
  <si>
    <t>Sold foreign cash in March 2016</t>
  </si>
  <si>
    <t>Redeemed cheques denominated in foreign currency in March 2016</t>
  </si>
  <si>
    <t>Total turnover of authorised exchange offices in March 2016</t>
  </si>
  <si>
    <t>Purchased foreign cash in April 2016</t>
  </si>
  <si>
    <t>Sold foreign cash in April 2016</t>
  </si>
  <si>
    <t>Redeemed cheques denominated in foreign currency in April 2016</t>
  </si>
  <si>
    <t>Total turnover of authorised exchange offices in April 2016</t>
  </si>
  <si>
    <t>Purchased foreign cash in May 2016</t>
  </si>
  <si>
    <t>Sold foreign cash in May 2016</t>
  </si>
  <si>
    <t>Redeemed cheques denominated in foreign currency in May 2016</t>
  </si>
  <si>
    <t>Total turnover of authorised exchange offices in May 2016</t>
  </si>
  <si>
    <t>Purchased foreign cash in June 2016</t>
  </si>
  <si>
    <t>Sold foreign cash in June 2016</t>
  </si>
  <si>
    <t>Redeemed cheques denominated in foreign currency in June 2016</t>
  </si>
  <si>
    <t>Total turnover of authorised exchange offices in June 2016</t>
  </si>
  <si>
    <t>Purchased foreign cash in July 2016</t>
  </si>
  <si>
    <t>Sold foreign cash in July 2016</t>
  </si>
  <si>
    <t>Redeemed cheques denominated in foreign currency in July 2016</t>
  </si>
  <si>
    <t>Total turnover of authorised exchange offices in July 2016</t>
  </si>
  <si>
    <t>Purchased foreign cash in August 2016</t>
  </si>
  <si>
    <t>Sold foreign cash in August 2016</t>
  </si>
  <si>
    <t>Redeemed cheques denominated in foreign currency in August 2016</t>
  </si>
  <si>
    <t>Total turnover of authorised exchange offices in August 2016</t>
  </si>
  <si>
    <t>Purchased foreign cash in September 2016</t>
  </si>
  <si>
    <t>Sold foreign cash in September 2016</t>
  </si>
  <si>
    <t>Redeemed cheques denominated in foreign currency in September 2016</t>
  </si>
  <si>
    <t>Total turnover of authorised exchange offices in September 2016</t>
  </si>
  <si>
    <t>Purchased foreign cash in October 2016</t>
  </si>
  <si>
    <t>Sold foreign cash in October 2016</t>
  </si>
  <si>
    <t>Redeemed cheques denominated in foreign currency in October 2016</t>
  </si>
  <si>
    <t>Total turnover of authorised exchange offices in October 2016</t>
  </si>
  <si>
    <t>Purchased foreign cash in November 2016</t>
  </si>
  <si>
    <t>Sold foreign cash in November 2016</t>
  </si>
  <si>
    <t>Redeemed cheques denominated in foreign currency in November 2016</t>
  </si>
  <si>
    <t>Total turnover of authorised exchange offices in November 2016</t>
  </si>
  <si>
    <t>Purchased foreign cash in December 2016</t>
  </si>
  <si>
    <t>Sold foreign cash in December 2016</t>
  </si>
  <si>
    <t>Redeemed cheques denominated in foreign currency in December 2016</t>
  </si>
  <si>
    <t>Total turnover of authorised exchange offices in December 2016</t>
  </si>
  <si>
    <t>Turnover of authorised exchange offices in 2016</t>
  </si>
  <si>
    <t>in EUR* and in %</t>
  </si>
  <si>
    <t>* the amount in EUR calculated from the amount in HRK using the fixed conversion rate between the euro and the kuna at: 7.53450 kuna per 1 euro</t>
  </si>
  <si>
    <t>In EUR*</t>
  </si>
  <si>
    <t>in million HRK / EUR</t>
  </si>
  <si>
    <t xml:space="preserve">Total in million </t>
  </si>
  <si>
    <t>in EUR*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</si>
</sst>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#,##0.00000"/>
    <numFmt numFmtId="166" formatCode="[$-41A]mmm\-yy;@"/>
    <numFmt numFmtId="167" formatCode="0.00000"/>
    <numFmt numFmtId="168" formatCode="#,##0.0"/>
    <numFmt numFmtId="169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8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8" fontId="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168" fontId="1" fillId="0" borderId="1" applyNumberFormat="0" applyFont="0" applyFill="0" applyAlignment="0" applyProtection="0"/>
    <xf numFmtId="168" fontId="4" fillId="0" borderId="1" applyNumberFormat="0" applyFill="0" applyAlignment="0" applyProtection="0"/>
    <xf numFmtId="168" fontId="4" fillId="0" borderId="2" applyNumberFormat="0" applyFill="0" applyAlignment="0" applyProtection="0"/>
    <xf numFmtId="168" fontId="1" fillId="0" borderId="2" applyNumberFormat="0" applyFill="0" applyAlignment="0" applyProtection="0"/>
    <xf numFmtId="168" fontId="4" fillId="0" borderId="3" applyNumberFormat="0" applyProtection="0">
      <alignment horizontal="right" vertical="center" wrapText="1"/>
    </xf>
  </cellStyleXfs>
  <cellXfs count="64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9" fontId="0" fillId="0" borderId="0" xfId="0" applyNumberFormat="1" applyFont="1" applyBorder="1"/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4" xfId="0" applyNumberFormat="1" applyBorder="1"/>
    <xf numFmtId="166" fontId="0" fillId="0" borderId="4" xfId="0" applyNumberFormat="1" applyFont="1" applyBorder="1"/>
    <xf numFmtId="166" fontId="0" fillId="0" borderId="0" xfId="0" applyNumberFormat="1" applyFont="1" applyBorder="1" applyProtection="1">
      <protection locked="0"/>
    </xf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166" fontId="0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165" fontId="0" fillId="0" borderId="0" xfId="0" applyNumberFormat="1" applyFont="1" applyProtection="1"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5" fontId="4" fillId="0" borderId="2" xfId="7" applyNumberFormat="1" applyProtection="1">
      <protection locked="0"/>
    </xf>
    <xf numFmtId="166" fontId="8" fillId="0" borderId="0" xfId="7" applyNumberFormat="1" applyFont="1" applyBorder="1" applyProtection="1">
      <protection locked="0"/>
    </xf>
    <xf numFmtId="167" fontId="0" fillId="0" borderId="0" xfId="0" applyNumberFormat="1" applyFont="1" applyProtection="1">
      <protection locked="0"/>
    </xf>
    <xf numFmtId="166" fontId="0" fillId="0" borderId="1" xfId="6" applyNumberFormat="1" applyFont="1" applyProtection="1">
      <protection locked="0"/>
    </xf>
    <xf numFmtId="167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167" fontId="1" fillId="0" borderId="2" xfId="8" applyNumberFormat="1" applyProtection="1">
      <protection locked="0"/>
    </xf>
    <xf numFmtId="166" fontId="0" fillId="0" borderId="1" xfId="5" applyNumberFormat="1" applyFont="1" applyProtection="1">
      <protection locked="0"/>
    </xf>
    <xf numFmtId="165" fontId="0" fillId="0" borderId="1" xfId="5" applyNumberFormat="1" applyFont="1" applyBorder="1" applyProtection="1">
      <protection locked="0"/>
    </xf>
    <xf numFmtId="165" fontId="0" fillId="0" borderId="1" xfId="0" applyNumberFormat="1" applyFont="1" applyBorder="1" applyProtection="1">
      <protection locked="0"/>
    </xf>
    <xf numFmtId="165" fontId="1" fillId="0" borderId="2" xfId="8" applyNumberFormat="1" applyProtection="1">
      <protection locked="0"/>
    </xf>
    <xf numFmtId="167" fontId="9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0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2016</a:t>
            </a:r>
          </a:p>
        </c:rich>
      </c:tx>
      <c:layout>
        <c:manualLayout>
          <c:xMode val="edge"/>
          <c:yMode val="edge"/>
          <c:x val="0.15176554802307471"/>
          <c:y val="2.74913580246914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2016'!$B$6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 2016'!$C$5:$N$5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2016'!$C$6:$N$6</c:f>
              <c:numCache>
                <c:formatCode>#,##0.00</c:formatCode>
                <c:ptCount val="12"/>
                <c:pt idx="0">
                  <c:v>957330421</c:v>
                </c:pt>
                <c:pt idx="1">
                  <c:v>1076056200</c:v>
                </c:pt>
                <c:pt idx="2">
                  <c:v>1272624289</c:v>
                </c:pt>
                <c:pt idx="3">
                  <c:v>1298895813</c:v>
                </c:pt>
                <c:pt idx="4">
                  <c:v>1912661676</c:v>
                </c:pt>
                <c:pt idx="5">
                  <c:v>2028016944</c:v>
                </c:pt>
                <c:pt idx="6">
                  <c:v>3086192347</c:v>
                </c:pt>
                <c:pt idx="7">
                  <c:v>3441410667</c:v>
                </c:pt>
                <c:pt idx="8">
                  <c:v>1900515242</c:v>
                </c:pt>
                <c:pt idx="9">
                  <c:v>1468983122</c:v>
                </c:pt>
                <c:pt idx="10">
                  <c:v>1273093298</c:v>
                </c:pt>
                <c:pt idx="11">
                  <c:v>1504206833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8-4F95-9E51-1973AF948F6D}"/>
            </c:ext>
          </c:extLst>
        </c:ser>
        <c:ser>
          <c:idx val="1"/>
          <c:order val="1"/>
          <c:tx>
            <c:strRef>
              <c:f>' 2016'!$B$7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 2016'!$C$5:$N$5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2016'!$C$7:$N$7</c:f>
              <c:numCache>
                <c:formatCode>#,##0.00</c:formatCode>
                <c:ptCount val="12"/>
                <c:pt idx="0">
                  <c:v>466848800</c:v>
                </c:pt>
                <c:pt idx="1">
                  <c:v>483397581</c:v>
                </c:pt>
                <c:pt idx="2">
                  <c:v>561829302</c:v>
                </c:pt>
                <c:pt idx="3">
                  <c:v>547876125</c:v>
                </c:pt>
                <c:pt idx="4">
                  <c:v>622833727</c:v>
                </c:pt>
                <c:pt idx="5">
                  <c:v>639920495</c:v>
                </c:pt>
                <c:pt idx="6">
                  <c:v>887325683</c:v>
                </c:pt>
                <c:pt idx="7">
                  <c:v>1113442867</c:v>
                </c:pt>
                <c:pt idx="8">
                  <c:v>753538954</c:v>
                </c:pt>
                <c:pt idx="9">
                  <c:v>626270860</c:v>
                </c:pt>
                <c:pt idx="10">
                  <c:v>516302806</c:v>
                </c:pt>
                <c:pt idx="11">
                  <c:v>615385360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98-4F95-9E51-1973AF948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0246848"/>
        <c:axId val="90247408"/>
      </c:barChart>
      <c:catAx>
        <c:axId val="9024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0247408"/>
        <c:crosses val="autoZero"/>
        <c:auto val="1"/>
        <c:lblAlgn val="ctr"/>
        <c:lblOffset val="100"/>
        <c:noMultiLvlLbl val="1"/>
      </c:catAx>
      <c:valAx>
        <c:axId val="9024740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902468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February</a:t>
            </a:r>
            <a:r>
              <a:rPr lang="hr-HR" sz="1000"/>
              <a:t> 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47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86,252%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2-4071-B41F-16289C49F877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7,176%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2-4071-B41F-16289C49F877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23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3,489%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2-4071-B41F-16289C49F877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3,084%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2-4071-B41F-16289C49F87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2016'!$D$72:$D$75</c:f>
              <c:numCache>
                <c:formatCode>0.00000</c:formatCode>
                <c:ptCount val="4"/>
                <c:pt idx="0">
                  <c:v>0.86252091622585891</c:v>
                </c:pt>
                <c:pt idx="1">
                  <c:v>7.1757184703635665E-2</c:v>
                </c:pt>
                <c:pt idx="2">
                  <c:v>3.4885009522446372E-2</c:v>
                </c:pt>
                <c:pt idx="3">
                  <c:v>3.0836889548059049E-2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A2-4071-B41F-16289C49F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March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48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69,373%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A0-4A85-ACE5-AABD987EB530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0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30,627%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0-4A85-ACE5-AABD987EB53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0-4A85-ACE5-AABD987EB53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2016'!$E$83:$E$85</c:f>
              <c:numCache>
                <c:formatCode>#,##0.00000</c:formatCode>
                <c:ptCount val="3"/>
                <c:pt idx="0">
                  <c:v>0.69373479669565541</c:v>
                </c:pt>
                <c:pt idx="1">
                  <c:v>0.30626520330434459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0-4A85-ACE5-AABD987EB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March</a:t>
            </a:r>
            <a:r>
              <a:rPr lang="hr-HR" sz="1000"/>
              <a:t> 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64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86,293%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7E-4D9A-908B-868FCF16D55A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6,575%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7E-4D9A-908B-868FCF16D55A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28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3,620%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7E-4D9A-908B-868FCF16D55A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43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3,512%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7E-4D9A-908B-868FCF16D5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2016'!$E$72:$E$75</c:f>
              <c:numCache>
                <c:formatCode>0.00000</c:formatCode>
                <c:ptCount val="4"/>
                <c:pt idx="0">
                  <c:v>0.86292775394610677</c:v>
                </c:pt>
                <c:pt idx="1">
                  <c:v>6.575185253623568E-2</c:v>
                </c:pt>
                <c:pt idx="2">
                  <c:v>3.6197556768826432E-2</c:v>
                </c:pt>
                <c:pt idx="3">
                  <c:v>3.512283674883112E-2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7E-4D9A-908B-868FCF16D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April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66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70,333%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AB-4E86-8C79-C8B7CC302953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0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29,667%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AB-4E86-8C79-C8B7CC3029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AB-4E86-8C79-C8B7CC3029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2016'!$F$83:$F$85</c:f>
              <c:numCache>
                <c:formatCode>#,##0.00000</c:formatCode>
                <c:ptCount val="3"/>
                <c:pt idx="0">
                  <c:v>0.70333306959746533</c:v>
                </c:pt>
                <c:pt idx="1">
                  <c:v>0.29666691036757564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E86-8C79-C8B7CC30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April</a:t>
            </a:r>
            <a:r>
              <a:rPr lang="hr-HR" sz="1000"/>
              <a:t> 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86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85,585%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6-4390-85E1-CB464AA01D75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6,391%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C6-4390-85E1-CB464AA01D75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3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3,934%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C6-4390-85E1-CB464AA01D75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4,090%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C6-4390-85E1-CB464AA01D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2016'!$F$72:$F$75</c:f>
              <c:numCache>
                <c:formatCode>0.00000</c:formatCode>
                <c:ptCount val="4"/>
                <c:pt idx="0">
                  <c:v>0.8558533668817313</c:v>
                </c:pt>
                <c:pt idx="1">
                  <c:v>6.3910952170857599E-2</c:v>
                </c:pt>
                <c:pt idx="2">
                  <c:v>3.9338630561322724E-2</c:v>
                </c:pt>
                <c:pt idx="3">
                  <c:v>4.0897050386088374E-2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C6-4390-85E1-CB464AA0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May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6.591010101010111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75,435%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C3-44EF-81AA-E2C9108B3724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24,565%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C3-44EF-81AA-E2C9108B372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3-44EF-81AA-E2C9108B37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2016'!$G$83:$G$85</c:f>
              <c:numCache>
                <c:formatCode>#,##0.00000</c:formatCode>
                <c:ptCount val="3"/>
                <c:pt idx="0">
                  <c:v>0.75435345800151699</c:v>
                </c:pt>
                <c:pt idx="1">
                  <c:v>0.24564577252361125</c:v>
                </c:pt>
                <c:pt idx="2">
                  <c:v>7.6947487173180259E-7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C3-44EF-81AA-E2C9108B3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May</a:t>
            </a:r>
            <a:r>
              <a:rPr lang="hr-HR" sz="1000"/>
              <a:t> 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86,144%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B9-446D-BB28-9427E38B8F9E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6,484%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9-446D-BB28-9427E38B8F9E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3,441%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9-446D-BB28-9427E38B8F9E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3,932%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B9-446D-BB28-9427E38B8F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2016'!$G$72:$G$75</c:f>
              <c:numCache>
                <c:formatCode>0.00000</c:formatCode>
                <c:ptCount val="4"/>
                <c:pt idx="0">
                  <c:v>0.86143599409239391</c:v>
                </c:pt>
                <c:pt idx="1">
                  <c:v>6.4841110658483803E-2</c:v>
                </c:pt>
                <c:pt idx="2">
                  <c:v>3.4406884310174392E-2</c:v>
                </c:pt>
                <c:pt idx="3">
                  <c:v>3.9316010938947897E-2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B9-446D-BB28-9427E38B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June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6.591010101010111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76,014%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B0-459C-B6EB-D4BA8E863049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23,986%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B0-459C-B6EB-D4BA8E8630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B0-459C-B6EB-D4BA8E8630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2016'!$H$83:$H$85</c:f>
              <c:numCache>
                <c:formatCode>#,##0.00000</c:formatCode>
                <c:ptCount val="3"/>
                <c:pt idx="0">
                  <c:v>0.76014368941130184</c:v>
                </c:pt>
                <c:pt idx="1">
                  <c:v>0.23985588479160735</c:v>
                </c:pt>
                <c:pt idx="2">
                  <c:v>4.257970908140174E-7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0-459C-B6EB-D4BA8E863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June </a:t>
            </a:r>
            <a:r>
              <a:rPr lang="hr-HR" sz="1000"/>
              <a:t>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86,095%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9C-4C95-B2FE-22C7811706D6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6,430%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9C-4C95-B2FE-22C7811706D6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2,650%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9C-4C95-B2FE-22C7811706D6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4,825%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9C-4C95-B2FE-22C7811706D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2016'!$H$72:$H$75</c:f>
              <c:numCache>
                <c:formatCode>0.00000</c:formatCode>
                <c:ptCount val="4"/>
                <c:pt idx="0">
                  <c:v>0.86095151498790445</c:v>
                </c:pt>
                <c:pt idx="1">
                  <c:v>6.429764150103072E-2</c:v>
                </c:pt>
                <c:pt idx="2">
                  <c:v>2.6499103002392405E-2</c:v>
                </c:pt>
                <c:pt idx="3">
                  <c:v>4.8251740508672425E-2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9C-4C95-B2FE-22C781170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July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6.591010101010111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77,669%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E-45E3-AE0B-3C9DB6835227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4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22,331%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E-45E3-AE0B-3C9DB683522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E-45E3-AE0B-3C9DB68352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2016'!$I$83:$I$85</c:f>
              <c:numCache>
                <c:formatCode>#,##0.00000</c:formatCode>
                <c:ptCount val="3"/>
                <c:pt idx="0">
                  <c:v>0.77668868410797165</c:v>
                </c:pt>
                <c:pt idx="1">
                  <c:v>0.223309841883365</c:v>
                </c:pt>
                <c:pt idx="2">
                  <c:v>1.4740086633003147E-6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EE-45E3-AE0B-3C9DB6835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2016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2016'!$B$6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 2016'!$C$5:$N$5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2016'!$C$6:$N$6</c:f>
              <c:numCache>
                <c:formatCode>#,##0.00</c:formatCode>
                <c:ptCount val="12"/>
                <c:pt idx="0">
                  <c:v>957330421</c:v>
                </c:pt>
                <c:pt idx="1">
                  <c:v>1076056200</c:v>
                </c:pt>
                <c:pt idx="2">
                  <c:v>1272624289</c:v>
                </c:pt>
                <c:pt idx="3">
                  <c:v>1298895813</c:v>
                </c:pt>
                <c:pt idx="4">
                  <c:v>1912661676</c:v>
                </c:pt>
                <c:pt idx="5">
                  <c:v>2028016944</c:v>
                </c:pt>
                <c:pt idx="6">
                  <c:v>3086192347</c:v>
                </c:pt>
                <c:pt idx="7">
                  <c:v>3441410667</c:v>
                </c:pt>
                <c:pt idx="8">
                  <c:v>1900515242</c:v>
                </c:pt>
                <c:pt idx="9">
                  <c:v>1468983122</c:v>
                </c:pt>
                <c:pt idx="10">
                  <c:v>1273093298</c:v>
                </c:pt>
                <c:pt idx="11">
                  <c:v>1504206833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1-4151-807B-721F7605E366}"/>
            </c:ext>
          </c:extLst>
        </c:ser>
        <c:ser>
          <c:idx val="1"/>
          <c:order val="1"/>
          <c:tx>
            <c:strRef>
              <c:f>' 2016'!$B$7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 2016'!$C$5:$N$5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2016'!$C$7:$N$7</c:f>
              <c:numCache>
                <c:formatCode>#,##0.00</c:formatCode>
                <c:ptCount val="12"/>
                <c:pt idx="0">
                  <c:v>466848800</c:v>
                </c:pt>
                <c:pt idx="1">
                  <c:v>483397581</c:v>
                </c:pt>
                <c:pt idx="2">
                  <c:v>561829302</c:v>
                </c:pt>
                <c:pt idx="3">
                  <c:v>547876125</c:v>
                </c:pt>
                <c:pt idx="4">
                  <c:v>622833727</c:v>
                </c:pt>
                <c:pt idx="5">
                  <c:v>639920495</c:v>
                </c:pt>
                <c:pt idx="6">
                  <c:v>887325683</c:v>
                </c:pt>
                <c:pt idx="7">
                  <c:v>1113442867</c:v>
                </c:pt>
                <c:pt idx="8">
                  <c:v>753538954</c:v>
                </c:pt>
                <c:pt idx="9">
                  <c:v>626270860</c:v>
                </c:pt>
                <c:pt idx="10">
                  <c:v>516302806</c:v>
                </c:pt>
                <c:pt idx="11">
                  <c:v>615385360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11-4151-807B-721F7605E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1728848"/>
        <c:axId val="91729408"/>
      </c:barChart>
      <c:catAx>
        <c:axId val="9172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91729408"/>
        <c:crosses val="autoZero"/>
        <c:auto val="1"/>
        <c:lblAlgn val="ctr"/>
        <c:lblOffset val="100"/>
        <c:noMultiLvlLbl val="1"/>
      </c:catAx>
      <c:valAx>
        <c:axId val="9172940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172884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July </a:t>
            </a:r>
            <a:r>
              <a:rPr lang="hr-HR" sz="1000"/>
              <a:t>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14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85,338%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32-4DCE-BE7E-A8836E3C5D53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5,355%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32-4DCE-BE7E-A8836E3C5D53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41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3,663%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32-4DCE-BE7E-A8836E3C5D53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5,643%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32-4DCE-BE7E-A8836E3C5D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2016'!$I$72:$I$75</c:f>
              <c:numCache>
                <c:formatCode>0.00000</c:formatCode>
                <c:ptCount val="4"/>
                <c:pt idx="0">
                  <c:v>0.8533821133812749</c:v>
                </c:pt>
                <c:pt idx="1">
                  <c:v>5.3552330049449905E-2</c:v>
                </c:pt>
                <c:pt idx="2">
                  <c:v>3.6632101050262503E-2</c:v>
                </c:pt>
                <c:pt idx="3">
                  <c:v>5.6433455519012701E-2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32-4DCE-BE7E-A8836E3C5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August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6.591010101010111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75,554%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3C-4594-8976-CC9006AB8153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4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24,445%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3C-4594-8976-CC9006AB81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3C-4594-8976-CC9006AB81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2016'!$J$83:$J$85</c:f>
              <c:numCache>
                <c:formatCode>#,##0.00000</c:formatCode>
                <c:ptCount val="3"/>
                <c:pt idx="0">
                  <c:v>0.75554219390625088</c:v>
                </c:pt>
                <c:pt idx="1">
                  <c:v>0.24445195848530218</c:v>
                </c:pt>
                <c:pt idx="2">
                  <c:v>5.8476084469415568E-6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C-4594-8976-CC9006AB8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August </a:t>
            </a:r>
            <a:r>
              <a:rPr lang="hr-HR" sz="1000"/>
              <a:t>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14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89,362%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93-437F-A944-9608CC70BC3D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3,634%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93-437F-A944-9608CC70BC3D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41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2,665%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93-437F-A944-9608CC70BC3D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4,338%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3-437F-A944-9608CC70BC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2016'!$J$72:$J$75</c:f>
              <c:numCache>
                <c:formatCode>0.00000</c:formatCode>
                <c:ptCount val="4"/>
                <c:pt idx="0">
                  <c:v>0.89362413821142206</c:v>
                </c:pt>
                <c:pt idx="1">
                  <c:v>3.6343417579582704E-2</c:v>
                </c:pt>
                <c:pt idx="2">
                  <c:v>2.6652821236468765E-2</c:v>
                </c:pt>
                <c:pt idx="3">
                  <c:v>4.3379622972526469E-2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93-437F-A944-9608CC70B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September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6.591010101010111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71,608%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FA-4B3F-AA8F-FFD13BCC1678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4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28,392%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FA-4B3F-AA8F-FFD13BCC16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FA-4B3F-AA8F-FFD13BCC16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2016'!$K$83:$K$85</c:f>
              <c:numCache>
                <c:formatCode>#,##0.00000</c:formatCode>
                <c:ptCount val="3"/>
                <c:pt idx="0">
                  <c:v>0.71607949259827397</c:v>
                </c:pt>
                <c:pt idx="1">
                  <c:v>0.28391995729992242</c:v>
                </c:pt>
                <c:pt idx="2">
                  <c:v>5.5010180357296666E-7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FA-4B3F-AA8F-FFD13BCC1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September </a:t>
            </a:r>
            <a:r>
              <a:rPr lang="hr-HR" sz="1000"/>
              <a:t>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14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86,018%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91-43A2-8B93-D6F1F14856A1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3,081%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91-43A2-8B93-D6F1F14856A1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41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3,081%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91-43A2-8B93-D6F1F14856A1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4,885%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91-43A2-8B93-D6F1F1485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 2016'!$K$83:$K$85</c:f>
              <c:numCache>
                <c:formatCode>#,##0.00000</c:formatCode>
                <c:ptCount val="3"/>
                <c:pt idx="0">
                  <c:v>0.71607949259827397</c:v>
                </c:pt>
                <c:pt idx="1">
                  <c:v>0.28391995729992242</c:v>
                </c:pt>
                <c:pt idx="2">
                  <c:v>5.5010180357296666E-7</c:v>
                </c:pt>
              </c:numCache>
            </c:numRef>
          </c:cat>
          <c:val>
            <c:numRef>
              <c:f>' 2016'!$K$72:$K$75</c:f>
              <c:numCache>
                <c:formatCode>0.00000</c:formatCode>
                <c:ptCount val="4"/>
                <c:pt idx="0">
                  <c:v>0.86017578670424411</c:v>
                </c:pt>
                <c:pt idx="1">
                  <c:v>6.0162267311891775E-2</c:v>
                </c:pt>
                <c:pt idx="2">
                  <c:v>3.080745152952408E-2</c:v>
                </c:pt>
                <c:pt idx="3">
                  <c:v>4.8854494454340036E-2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91-43A2-8B93-D6F1F1485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October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6.591010101010111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70,110%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1B-4F6B-AF3D-C18103C099B6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4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29,889%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1B-4F6B-AF3D-C18103C099B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1B-4F6B-AF3D-C18103C099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2016'!$L$83:$L$85</c:f>
              <c:numCache>
                <c:formatCode>#,##0.00000</c:formatCode>
                <c:ptCount val="3"/>
                <c:pt idx="0">
                  <c:v>0.70110026498925893</c:v>
                </c:pt>
                <c:pt idx="1">
                  <c:v>0.29889973501074107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1B-4F6B-AF3D-C18103C09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October </a:t>
            </a:r>
            <a:r>
              <a:rPr lang="hr-HR" sz="1000"/>
              <a:t>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14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83,960%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22-4965-AF29-E5DF0BEA2E09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8,049%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22-4965-AF29-E5DF0BEA2E09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41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3,632%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22-4965-AF29-E5DF0BEA2E09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4,360%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22-4965-AF29-E5DF0BEA2E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 2016'!$K$83:$K$85</c:f>
              <c:numCache>
                <c:formatCode>#,##0.00000</c:formatCode>
                <c:ptCount val="3"/>
                <c:pt idx="0">
                  <c:v>0.71607949259827397</c:v>
                </c:pt>
                <c:pt idx="1">
                  <c:v>0.28391995729992242</c:v>
                </c:pt>
                <c:pt idx="2">
                  <c:v>5.5010180357296666E-7</c:v>
                </c:pt>
              </c:numCache>
            </c:numRef>
          </c:cat>
          <c:val>
            <c:numRef>
              <c:f>' 2016'!$L$72:$L$75</c:f>
              <c:numCache>
                <c:formatCode>0.00000</c:formatCode>
                <c:ptCount val="4"/>
                <c:pt idx="0">
                  <c:v>0.83959767938052299</c:v>
                </c:pt>
                <c:pt idx="1">
                  <c:v>8.0485453529136886E-2</c:v>
                </c:pt>
                <c:pt idx="2">
                  <c:v>3.6321786596657094E-2</c:v>
                </c:pt>
                <c:pt idx="3">
                  <c:v>4.3595080493683033E-2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22-4965-AF29-E5DF0BEA2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November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6.591010101010111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71,147%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41-4824-AA3F-7E3178560543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4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28,853%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41-4824-AA3F-7E317856054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41-4824-AA3F-7E31785605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2016'!$M$83:$M$85</c:f>
              <c:numCache>
                <c:formatCode>#,##0.00000</c:formatCode>
                <c:ptCount val="3"/>
                <c:pt idx="0">
                  <c:v>0.71146529276225579</c:v>
                </c:pt>
                <c:pt idx="1">
                  <c:v>0.28853466532416233</c:v>
                </c:pt>
                <c:pt idx="2">
                  <c:v>4.1913581812515226E-8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41-4824-AA3F-7E3178560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November </a:t>
            </a:r>
            <a:r>
              <a:rPr lang="hr-HR" sz="1000"/>
              <a:t>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14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82,394%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95-4BFD-A361-81BF3CF45C4B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10,547%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95-4BFD-A361-81BF3CF45C4B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41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3,549%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95-4BFD-A361-81BF3CF45C4B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3,511%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95-4BFD-A361-81BF3CF45C4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 2016'!$K$83:$K$85</c:f>
              <c:numCache>
                <c:formatCode>#,##0.00000</c:formatCode>
                <c:ptCount val="3"/>
                <c:pt idx="0">
                  <c:v>0.71607949259827397</c:v>
                </c:pt>
                <c:pt idx="1">
                  <c:v>0.28391995729992242</c:v>
                </c:pt>
                <c:pt idx="2">
                  <c:v>5.5010180357296666E-7</c:v>
                </c:pt>
              </c:numCache>
            </c:numRef>
          </c:cat>
          <c:val>
            <c:numRef>
              <c:f>' 2016'!$M$72:$M$75</c:f>
              <c:numCache>
                <c:formatCode>0.00000</c:formatCode>
                <c:ptCount val="4"/>
                <c:pt idx="0">
                  <c:v>0.82393534316089023</c:v>
                </c:pt>
                <c:pt idx="1">
                  <c:v>0.1054693650992771</c:v>
                </c:pt>
                <c:pt idx="2">
                  <c:v>3.5486862220194038E-2</c:v>
                </c:pt>
                <c:pt idx="3">
                  <c:v>3.5108429519638634E-2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95-4BFD-A361-81BF3CF45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December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6.591010101010111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70,966%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14-4741-903C-0B8A03E8F60F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4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29,033%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14-4741-903C-0B8A03E8F60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14-4741-903C-0B8A03E8F60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2016'!$N$83:$N$85</c:f>
              <c:numCache>
                <c:formatCode>#,##0.00000</c:formatCode>
                <c:ptCount val="3"/>
                <c:pt idx="0">
                  <c:v>0.70966803801583922</c:v>
                </c:pt>
                <c:pt idx="1">
                  <c:v>0.29033196198416078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14-4741-903C-0B8A03E8F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 exchange offices in 2016</a:t>
            </a:r>
          </a:p>
        </c:rich>
      </c:tx>
      <c:layout>
        <c:manualLayout>
          <c:xMode val="edge"/>
          <c:yMode val="edge"/>
          <c:x val="9.7480555555555487E-2"/>
          <c:y val="1.5679012345679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055676893287435"/>
          <c:y val="0.23401344386991738"/>
          <c:w val="0.42513970090130976"/>
          <c:h val="0.70284131985232678"/>
        </c:manualLayout>
      </c:layout>
      <c:pieChart>
        <c:varyColors val="1"/>
        <c:ser>
          <c:idx val="0"/>
          <c:order val="0"/>
          <c:tx>
            <c:strRef>
              <c:f>' 2016'!$B$23:$B$40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tx>
          <c:explosion val="4"/>
          <c:dPt>
            <c:idx val="13"/>
            <c:bubble3D val="0"/>
            <c:explosion val="8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7681-4707-B491-B9E5558CF03F}"/>
              </c:ext>
            </c:extLst>
          </c:dPt>
          <c:dPt>
            <c:idx val="16"/>
            <c:bubble3D val="0"/>
            <c:spPr>
              <a:solidFill>
                <a:srgbClr val="007FDE"/>
              </a:solidFill>
            </c:spPr>
            <c:extLst>
              <c:ext xmlns:c16="http://schemas.microsoft.com/office/drawing/2014/chart" uri="{C3380CC4-5D6E-409C-BE32-E72D297353CC}">
                <c16:uniqueId val="{00000003-7681-4707-B491-B9E5558CF03F}"/>
              </c:ext>
            </c:extLst>
          </c:dPt>
          <c:dLbls>
            <c:dLbl>
              <c:idx val="0"/>
              <c:layout>
                <c:manualLayout>
                  <c:x val="-5.9383956163523155E-2"/>
                  <c:y val="-4.622685185185185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AUD  0,588%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81-4707-B491-B9E5558CF03F}"/>
                </c:ext>
              </c:extLst>
            </c:dLbl>
            <c:dLbl>
              <c:idx val="1"/>
              <c:layout>
                <c:manualLayout>
                  <c:x val="6.8577688788682683E-3"/>
                  <c:y val="6.074074074074080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CAD 0,392%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81-4707-B491-B9E5558CF03F}"/>
                </c:ext>
              </c:extLst>
            </c:dLbl>
            <c:dLbl>
              <c:idx val="2"/>
              <c:layout>
                <c:manualLayout>
                  <c:x val="3.9963888888888889E-2"/>
                  <c:y val="0.1301364197530863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CZK 0,209%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81-4707-B491-B9E5558CF03F}"/>
                </c:ext>
              </c:extLst>
            </c:dLbl>
            <c:dLbl>
              <c:idx val="3"/>
              <c:layout>
                <c:manualLayout>
                  <c:x val="4.9204444444444502E-2"/>
                  <c:y val="0.207391666666666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DKK  0,196%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81-4707-B491-B9E5558CF03F}"/>
                </c:ext>
              </c:extLst>
            </c:dLbl>
            <c:dLbl>
              <c:idx val="4"/>
              <c:layout>
                <c:manualLayout>
                  <c:x val="2.2669224168391299E-2"/>
                  <c:y val="8.285802469135802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HUF 0,282%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81-4707-B491-B9E5558CF03F}"/>
                </c:ext>
              </c:extLst>
            </c:dLbl>
            <c:dLbl>
              <c:idx val="5"/>
              <c:layout>
                <c:manualLayout>
                  <c:x val="4.0072037037037871E-2"/>
                  <c:y val="0.15794598765432505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JPY 0,068%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81-4707-B491-B9E5558CF03F}"/>
                </c:ext>
              </c:extLst>
            </c:dLbl>
            <c:dLbl>
              <c:idx val="6"/>
              <c:layout>
                <c:manualLayout>
                  <c:x val="-1.0451918780625055E-2"/>
                  <c:y val="3.18611111111113E-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NOK 0,104%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81-4707-B491-B9E5558CF03F}"/>
                </c:ext>
              </c:extLst>
            </c:dLbl>
            <c:dLbl>
              <c:idx val="7"/>
              <c:layout>
                <c:manualLayout>
                  <c:x val="-4.0771026945374531E-2"/>
                  <c:y val="-3.9816975308641991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SEK 0,208%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81-4707-B491-B9E5558CF03F}"/>
                </c:ext>
              </c:extLst>
            </c:dLbl>
            <c:dLbl>
              <c:idx val="8"/>
              <c:layout>
                <c:manualLayout>
                  <c:x val="4.6176851851851872E-2"/>
                  <c:y val="0.2390009259259259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CHF 3,304%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81-4707-B491-B9E5558CF03F}"/>
                </c:ext>
              </c:extLst>
            </c:dLbl>
            <c:dLbl>
              <c:idx val="9"/>
              <c:layout>
                <c:manualLayout>
                  <c:x val="3.1287892809269989E-2"/>
                  <c:y val="0.25234537037037036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GBP 1,088%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81-4707-B491-B9E5558CF03F}"/>
                </c:ext>
              </c:extLst>
            </c:dLbl>
            <c:dLbl>
              <c:idx val="10"/>
              <c:layout>
                <c:manualLayout>
                  <c:x val="2.8768155364490735E-3"/>
                  <c:y val="0.28099783950617285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USD 6,530%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81-4707-B491-B9E5558CF03F}"/>
                </c:ext>
              </c:extLst>
            </c:dLbl>
            <c:dLbl>
              <c:idx val="11"/>
              <c:layout>
                <c:manualLayout>
                  <c:x val="-1.522910018190418E-2"/>
                  <c:y val="0.1586496913580250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RSD 0,011%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81-4707-B491-B9E5558CF03F}"/>
                </c:ext>
              </c:extLst>
            </c:dLbl>
            <c:dLbl>
              <c:idx val="12"/>
              <c:layout>
                <c:manualLayout>
                  <c:x val="-2.9445295075500515E-2"/>
                  <c:y val="0.15901512345678998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BAM 0,875%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81-4707-B491-B9E5558CF03F}"/>
                </c:ext>
              </c:extLst>
            </c:dLbl>
            <c:dLbl>
              <c:idx val="13"/>
              <c:layout>
                <c:manualLayout>
                  <c:x val="-0.61818814814814815"/>
                  <c:y val="0.1152148148148148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EUR 85,885%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81-4707-B491-B9E5558CF03F}"/>
                </c:ext>
              </c:extLst>
            </c:dLbl>
            <c:dLbl>
              <c:idx val="14"/>
              <c:layout>
                <c:manualLayout>
                  <c:x val="-0.17067379327234963"/>
                  <c:y val="-0.3634033950617284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 PLN</a:t>
                    </a:r>
                    <a:r>
                      <a:rPr lang="en-US" sz="800" b="0" baseline="0"/>
                      <a:t>  0,257%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81-4707-B491-B9E5558CF03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81-4707-B491-B9E5558CF03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81-4707-B491-B9E5558CF03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681-4707-B491-B9E5558CF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sr-Latn-R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2016'!$P$23:$P$40</c:f>
              <c:numCache>
                <c:formatCode>#,##0.00000</c:formatCode>
                <c:ptCount val="18"/>
                <c:pt idx="0">
                  <c:v>5.879799322964961E-3</c:v>
                </c:pt>
                <c:pt idx="1">
                  <c:v>3.9189634663511158E-3</c:v>
                </c:pt>
                <c:pt idx="2">
                  <c:v>2.091819352230964E-3</c:v>
                </c:pt>
                <c:pt idx="3">
                  <c:v>1.9588699615174761E-3</c:v>
                </c:pt>
                <c:pt idx="4">
                  <c:v>2.8177523169126716E-3</c:v>
                </c:pt>
                <c:pt idx="5">
                  <c:v>6.8403243987504806E-4</c:v>
                </c:pt>
                <c:pt idx="6">
                  <c:v>1.0449504594566502E-3</c:v>
                </c:pt>
                <c:pt idx="7">
                  <c:v>6.9458024369871242E-6</c:v>
                </c:pt>
                <c:pt idx="8">
                  <c:v>2.0831195290338749E-3</c:v>
                </c:pt>
                <c:pt idx="9">
                  <c:v>3.3040223802109719E-2</c:v>
                </c:pt>
                <c:pt idx="10">
                  <c:v>1.0876898978755222E-2</c:v>
                </c:pt>
                <c:pt idx="11">
                  <c:v>6.5302452200293085E-2</c:v>
                </c:pt>
                <c:pt idx="12">
                  <c:v>1.0928482394768523E-4</c:v>
                </c:pt>
                <c:pt idx="13">
                  <c:v>4.9803891860870209E-6</c:v>
                </c:pt>
                <c:pt idx="14">
                  <c:v>4.6529063547707711E-6</c:v>
                </c:pt>
                <c:pt idx="15">
                  <c:v>8.7485370512462544E-3</c:v>
                </c:pt>
                <c:pt idx="16">
                  <c:v>0.8588531378003208</c:v>
                </c:pt>
                <c:pt idx="17">
                  <c:v>2.5735793970065998E-3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681-4707-B491-B9E5558CF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December </a:t>
            </a:r>
            <a:r>
              <a:rPr lang="hr-HR" sz="1000"/>
              <a:t>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14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83,664%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E-462D-AAF1-F9C01867D972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9,433%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E-462D-AAF1-F9C01867D972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41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3,469%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E-462D-AAF1-F9C01867D972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3,434%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E-462D-AAF1-F9C01867D9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 2016'!$K$83:$K$85</c:f>
              <c:numCache>
                <c:formatCode>#,##0.00000</c:formatCode>
                <c:ptCount val="3"/>
                <c:pt idx="0">
                  <c:v>0.71607949259827397</c:v>
                </c:pt>
                <c:pt idx="1">
                  <c:v>0.28391995729992242</c:v>
                </c:pt>
                <c:pt idx="2">
                  <c:v>5.5010180357296666E-7</c:v>
                </c:pt>
              </c:numCache>
            </c:numRef>
          </c:cat>
          <c:val>
            <c:numRef>
              <c:f>' 2016'!$N$72:$N$75</c:f>
              <c:numCache>
                <c:formatCode>0.00000</c:formatCode>
                <c:ptCount val="4"/>
                <c:pt idx="0">
                  <c:v>0.83664026733844454</c:v>
                </c:pt>
                <c:pt idx="1">
                  <c:v>9.4329503411225299E-2</c:v>
                </c:pt>
                <c:pt idx="2">
                  <c:v>3.4685703807930568E-2</c:v>
                </c:pt>
                <c:pt idx="3">
                  <c:v>3.434452544239959E-2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E-462D-AAF1-F9C01867D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2016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2016'!$B$72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2016'!$C$71:$N$71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2016'!$C$72:$N$72</c:f>
              <c:numCache>
                <c:formatCode>0.00000</c:formatCode>
                <c:ptCount val="12"/>
                <c:pt idx="0">
                  <c:v>0.85180235332193488</c:v>
                </c:pt>
                <c:pt idx="1">
                  <c:v>0.86252091622585891</c:v>
                </c:pt>
                <c:pt idx="2">
                  <c:v>0.86292775394610677</c:v>
                </c:pt>
                <c:pt idx="3">
                  <c:v>0.8558533668817313</c:v>
                </c:pt>
                <c:pt idx="4">
                  <c:v>0.86143599409239391</c:v>
                </c:pt>
                <c:pt idx="5">
                  <c:v>0.86095151498790445</c:v>
                </c:pt>
                <c:pt idx="6">
                  <c:v>0.8533821133812749</c:v>
                </c:pt>
                <c:pt idx="7">
                  <c:v>0.89362413821142206</c:v>
                </c:pt>
                <c:pt idx="8">
                  <c:v>0.86017578670424411</c:v>
                </c:pt>
                <c:pt idx="9">
                  <c:v>0.83959767938052299</c:v>
                </c:pt>
                <c:pt idx="10">
                  <c:v>0.82393534316089023</c:v>
                </c:pt>
                <c:pt idx="11">
                  <c:v>0.83664026733844454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F-43E3-B0B1-99D58B01DCCD}"/>
            </c:ext>
          </c:extLst>
        </c:ser>
        <c:ser>
          <c:idx val="1"/>
          <c:order val="1"/>
          <c:tx>
            <c:strRef>
              <c:f>' 2016'!$B$73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2016'!$C$71:$N$71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2016'!$C$73:$N$73</c:f>
              <c:numCache>
                <c:formatCode>0.00000</c:formatCode>
                <c:ptCount val="12"/>
                <c:pt idx="0">
                  <c:v>8.1138583751321283E-2</c:v>
                </c:pt>
                <c:pt idx="1">
                  <c:v>7.1757184703635665E-2</c:v>
                </c:pt>
                <c:pt idx="2">
                  <c:v>6.575185253623568E-2</c:v>
                </c:pt>
                <c:pt idx="3">
                  <c:v>6.3910952170857599E-2</c:v>
                </c:pt>
                <c:pt idx="4">
                  <c:v>6.4841110658483803E-2</c:v>
                </c:pt>
                <c:pt idx="5">
                  <c:v>6.429764150103072E-2</c:v>
                </c:pt>
                <c:pt idx="6">
                  <c:v>5.3552330049449905E-2</c:v>
                </c:pt>
                <c:pt idx="7">
                  <c:v>3.6343417579582704E-2</c:v>
                </c:pt>
                <c:pt idx="8">
                  <c:v>6.0162267311891775E-2</c:v>
                </c:pt>
                <c:pt idx="9">
                  <c:v>8.0485453529136886E-2</c:v>
                </c:pt>
                <c:pt idx="10">
                  <c:v>0.1054693650992771</c:v>
                </c:pt>
                <c:pt idx="11">
                  <c:v>9.4329503411225299E-2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F-43E3-B0B1-99D58B01DCCD}"/>
            </c:ext>
          </c:extLst>
        </c:ser>
        <c:ser>
          <c:idx val="2"/>
          <c:order val="2"/>
          <c:tx>
            <c:strRef>
              <c:f>' 2016'!$B$74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 2016'!$C$71:$N$71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2016'!$C$74:$N$74</c:f>
              <c:numCache>
                <c:formatCode>0.00000</c:formatCode>
                <c:ptCount val="12"/>
                <c:pt idx="0">
                  <c:v>3.2823450385111329E-2</c:v>
                </c:pt>
                <c:pt idx="1">
                  <c:v>3.4885009522446372E-2</c:v>
                </c:pt>
                <c:pt idx="2">
                  <c:v>3.6197556768826432E-2</c:v>
                </c:pt>
                <c:pt idx="3">
                  <c:v>3.9338630561322724E-2</c:v>
                </c:pt>
                <c:pt idx="4">
                  <c:v>3.4406884310174392E-2</c:v>
                </c:pt>
                <c:pt idx="5">
                  <c:v>2.6499103002392405E-2</c:v>
                </c:pt>
                <c:pt idx="6">
                  <c:v>3.6632101050262503E-2</c:v>
                </c:pt>
                <c:pt idx="7">
                  <c:v>2.6652821236468765E-2</c:v>
                </c:pt>
                <c:pt idx="8">
                  <c:v>3.080745152952408E-2</c:v>
                </c:pt>
                <c:pt idx="9">
                  <c:v>3.6321786596657094E-2</c:v>
                </c:pt>
                <c:pt idx="10">
                  <c:v>3.5486862220194038E-2</c:v>
                </c:pt>
                <c:pt idx="11">
                  <c:v>3.4685703807930568E-2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2F-43E3-B0B1-99D58B01DCCD}"/>
            </c:ext>
          </c:extLst>
        </c:ser>
        <c:ser>
          <c:idx val="3"/>
          <c:order val="3"/>
          <c:tx>
            <c:strRef>
              <c:f>' 2016'!$B$75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 2016'!$C$71:$N$71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2016'!$C$75:$N$75</c:f>
              <c:numCache>
                <c:formatCode>0.00000</c:formatCode>
                <c:ptCount val="12"/>
                <c:pt idx="0">
                  <c:v>3.4235612541632508E-2</c:v>
                </c:pt>
                <c:pt idx="1">
                  <c:v>3.0836889548059049E-2</c:v>
                </c:pt>
                <c:pt idx="2">
                  <c:v>3.512283674883112E-2</c:v>
                </c:pt>
                <c:pt idx="3">
                  <c:v>4.0897050386088374E-2</c:v>
                </c:pt>
                <c:pt idx="4">
                  <c:v>3.9316010938947897E-2</c:v>
                </c:pt>
                <c:pt idx="5">
                  <c:v>4.8251740508672425E-2</c:v>
                </c:pt>
                <c:pt idx="6">
                  <c:v>5.6433455519012701E-2</c:v>
                </c:pt>
                <c:pt idx="7">
                  <c:v>4.3379622972526469E-2</c:v>
                </c:pt>
                <c:pt idx="8">
                  <c:v>4.8854494454340036E-2</c:v>
                </c:pt>
                <c:pt idx="9">
                  <c:v>4.3595080493683033E-2</c:v>
                </c:pt>
                <c:pt idx="10">
                  <c:v>3.5108429519638634E-2</c:v>
                </c:pt>
                <c:pt idx="11">
                  <c:v>3.434452544239959E-2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2F-43E3-B0B1-99D58B01D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57353296"/>
        <c:axId val="157353856"/>
      </c:barChart>
      <c:catAx>
        <c:axId val="157353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7353856"/>
        <c:crosses val="autoZero"/>
        <c:auto val="1"/>
        <c:lblAlgn val="ctr"/>
        <c:lblOffset val="100"/>
        <c:noMultiLvlLbl val="1"/>
      </c:catAx>
      <c:valAx>
        <c:axId val="15735385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1573532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 2016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880788187378375E-2"/>
          <c:y val="0.123472222222223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9023349476342984E-2"/>
                  <c:y val="-7.839506172839511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1-4247-A420-9CB59105BF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2016'!$E$81</c:f>
              <c:numCache>
                <c:formatCode>#,##0.00</c:formatCode>
                <c:ptCount val="1"/>
                <c:pt idx="0">
                  <c:v>957.33187199999998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1-4247-A420-9CB59105BF02}"/>
            </c:ext>
          </c:extLst>
        </c:ser>
        <c:ser>
          <c:idx val="0"/>
          <c:order val="1"/>
          <c:tx>
            <c:v>Febraury</c:v>
          </c:tx>
          <c:invertIfNegative val="0"/>
          <c:dLbls>
            <c:dLbl>
              <c:idx val="0"/>
              <c:layout>
                <c:manualLayout>
                  <c:x val="4.7558373690857365E-3"/>
                  <c:y val="-1.95987654320987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1.076,06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11-4247-A420-9CB59105BF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2016 '!$E$25</c:f>
              <c:numCache>
                <c:formatCode>#,##0.00000</c:formatCode>
                <c:ptCount val="1"/>
                <c:pt idx="0">
                  <c:v>1076.055059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11-4247-A420-9CB59105BF02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-3.0912942899057352E-2"/>
                  <c:y val="-4.311728395061743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11-4247-A420-9CB59105BF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2016'!$E$81</c:f>
              <c:numCache>
                <c:formatCode>#,##0.00</c:formatCode>
                <c:ptCount val="1"/>
                <c:pt idx="0">
                  <c:v>1272.6242890000001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11-4247-A420-9CB59105BF02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2.8535024214514482E-2"/>
                  <c:y val="-7.44753086419753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11-4247-A420-9CB59105BF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'April 2016 '!$E$81</c:f>
              <c:numCache>
                <c:formatCode>#,##0.00</c:formatCode>
                <c:ptCount val="1"/>
                <c:pt idx="0">
                  <c:v>1298.8958130000001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11-4247-A420-9CB59105BF02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9.5116747381714922E-3"/>
                  <c:y val="-2.743827160493829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11-4247-A420-9CB59105BF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2016'!$E$81</c:f>
              <c:numCache>
                <c:formatCode>#,##0.00</c:formatCode>
                <c:ptCount val="1"/>
                <c:pt idx="0">
                  <c:v>1912.6616759999999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11-4247-A420-9CB59105BF02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4.5180455006314575E-2"/>
                  <c:y val="-3.919753086419753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11-4247-A420-9CB59105BF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2016 '!$E$81</c:f>
              <c:numCache>
                <c:formatCode>#,##0.00</c:formatCode>
                <c:ptCount val="1"/>
                <c:pt idx="0">
                  <c:v>2028.0169440000002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11-4247-A420-9CB59105BF02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'July 2016 '!$E$81</c:f>
              <c:numCache>
                <c:formatCode>#,##0.00</c:formatCode>
                <c:ptCount val="1"/>
                <c:pt idx="0">
                  <c:v>3086.1923470000002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11-4247-A420-9CB59105BF02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2016'!$E$81</c:f>
              <c:numCache>
                <c:formatCode>#,##0.00</c:formatCode>
                <c:ptCount val="1"/>
                <c:pt idx="0">
                  <c:v>3441.4106670000001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11-4247-A420-9CB59105BF02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2016'!$E$81</c:f>
              <c:numCache>
                <c:formatCode>#,##0.00</c:formatCode>
                <c:ptCount val="1"/>
                <c:pt idx="0">
                  <c:v>1900.5152419999999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11-4247-A420-9CB59105BF02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2016 '!$E$81</c:f>
              <c:numCache>
                <c:formatCode>#,##0.00</c:formatCode>
                <c:ptCount val="1"/>
                <c:pt idx="0">
                  <c:v>1468.9831220000001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B11-4247-A420-9CB59105BF02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2016 '!$E$81</c:f>
              <c:numCache>
                <c:formatCode>#,##0.00</c:formatCode>
                <c:ptCount val="1"/>
                <c:pt idx="0">
                  <c:v>1273.093298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B11-4247-A420-9CB59105BF02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'December 2016 '!$E$81</c:f>
              <c:numCache>
                <c:formatCode>#,##0.00</c:formatCode>
                <c:ptCount val="1"/>
                <c:pt idx="0">
                  <c:v>1504.206833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B11-4247-A420-9CB59105B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62016"/>
        <c:axId val="157562576"/>
      </c:barChart>
      <c:catAx>
        <c:axId val="157562016"/>
        <c:scaling>
          <c:orientation val="minMax"/>
        </c:scaling>
        <c:delete val="1"/>
        <c:axPos val="b"/>
        <c:majorTickMark val="none"/>
        <c:minorTickMark val="none"/>
        <c:tickLblPos val="none"/>
        <c:crossAx val="157562576"/>
        <c:crosses val="autoZero"/>
        <c:auto val="1"/>
        <c:lblAlgn val="ctr"/>
        <c:lblOffset val="100"/>
        <c:noMultiLvlLbl val="0"/>
      </c:catAx>
      <c:valAx>
        <c:axId val="157562576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15756201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3286461497845362"/>
          <c:y val="0.87773827160494178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in 2016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2.1238934106532114E-2"/>
                  <c:y val="-1.567901234567901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66-473F-9B4A-77C6F46836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2016'!$E$82</c:f>
              <c:numCache>
                <c:formatCode>#,##0.00</c:formatCode>
                <c:ptCount val="1"/>
                <c:pt idx="0">
                  <c:v>466.84879999999998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6-473F-9B4A-77C6F46836B3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0"/>
                  <c:y val="-1.567901234567901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66-473F-9B4A-77C6F46836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2016 '!$E$82</c:f>
              <c:numCache>
                <c:formatCode>#,##0.00</c:formatCode>
                <c:ptCount val="1"/>
                <c:pt idx="0">
                  <c:v>483.397581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66-473F-9B4A-77C6F46836B3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2.5958697241317028E-2"/>
                  <c:y val="-1.175925925925926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66-473F-9B4A-77C6F46836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2016'!$E$82</c:f>
              <c:numCache>
                <c:formatCode>#,##0.00</c:formatCode>
                <c:ptCount val="1"/>
                <c:pt idx="0">
                  <c:v>561.82930199999998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66-473F-9B4A-77C6F46836B3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5.4277276050026656E-2"/>
                  <c:y val="-1.959876543209876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6-473F-9B4A-77C6F46836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'April 2016 '!$E$82</c:f>
              <c:numCache>
                <c:formatCode>#,##0.00</c:formatCode>
                <c:ptCount val="1"/>
                <c:pt idx="0">
                  <c:v>547.876125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6-473F-9B4A-77C6F46836B3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6.607668388698891E-2"/>
                  <c:y val="-3.135802469135799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66-473F-9B4A-77C6F46836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2016'!$E$82</c:f>
              <c:numCache>
                <c:formatCode>#,##0.00</c:formatCode>
                <c:ptCount val="1"/>
                <c:pt idx="0">
                  <c:v>622.83372699999995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66-473F-9B4A-77C6F46836B3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7.7876091723951116E-2"/>
                  <c:y val="3.9197530864197531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66-473F-9B4A-77C6F46836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2016 '!$E$82</c:f>
              <c:numCache>
                <c:formatCode>#,##0.00</c:formatCode>
                <c:ptCount val="1"/>
                <c:pt idx="0">
                  <c:v>639.92049499999996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66-473F-9B4A-77C6F46836B3}"/>
            </c:ext>
          </c:extLst>
        </c:ser>
        <c:ser>
          <c:idx val="5"/>
          <c:order val="6"/>
          <c:tx>
            <c:v>July</c:v>
          </c:tx>
          <c:invertIfNegative val="0"/>
          <c:dLbls>
            <c:dLbl>
              <c:idx val="0"/>
              <c:layout>
                <c:manualLayout>
                  <c:x val="3.7758105078279328E-2"/>
                  <c:y val="-2.351851851851844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66-473F-9B4A-77C6F46836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'July 2016 '!$E$82</c:f>
              <c:numCache>
                <c:formatCode>#,##0.00</c:formatCode>
                <c:ptCount val="1"/>
                <c:pt idx="0">
                  <c:v>887.32568300000003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66-473F-9B4A-77C6F46836B3}"/>
            </c:ext>
          </c:extLst>
        </c:ser>
        <c:ser>
          <c:idx val="6"/>
          <c:order val="7"/>
          <c:tx>
            <c:v>August</c:v>
          </c:tx>
          <c:invertIfNegative val="0"/>
          <c:dLbls>
            <c:dLbl>
              <c:idx val="0"/>
              <c:layout>
                <c:manualLayout>
                  <c:x val="2.8318578808709485E-2"/>
                  <c:y val="-1.567901234567901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66-473F-9B4A-77C6F46836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'August 2016'!$E$82</c:f>
              <c:numCache>
                <c:formatCode>#,##0.00</c:formatCode>
                <c:ptCount val="1"/>
                <c:pt idx="0">
                  <c:v>1113.442867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D66-473F-9B4A-77C6F46836B3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2016'!$E$82</c:f>
              <c:numCache>
                <c:formatCode>#,##0.00</c:formatCode>
                <c:ptCount val="1"/>
                <c:pt idx="0">
                  <c:v>753.53895399999999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D66-473F-9B4A-77C6F46836B3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2016 '!$E$82</c:f>
              <c:numCache>
                <c:formatCode>#,##0.00</c:formatCode>
                <c:ptCount val="1"/>
                <c:pt idx="0">
                  <c:v>626.27085999999997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D66-473F-9B4A-77C6F46836B3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2016 '!$E$82</c:f>
              <c:numCache>
                <c:formatCode>#,##0.00</c:formatCode>
                <c:ptCount val="1"/>
                <c:pt idx="0">
                  <c:v>516.30280600000003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66-473F-9B4A-77C6F46836B3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9.4395262695698284E-3"/>
                  <c:y val="-7.8395061728395062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D66-473F-9B4A-77C6F46836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2016 '!$E$82</c:f>
              <c:numCache>
                <c:formatCode>#,##0.00</c:formatCode>
                <c:ptCount val="1"/>
                <c:pt idx="0">
                  <c:v>615.38535999999999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D66-473F-9B4A-77C6F4683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084960"/>
        <c:axId val="158085520"/>
      </c:barChart>
      <c:catAx>
        <c:axId val="158084960"/>
        <c:scaling>
          <c:orientation val="minMax"/>
        </c:scaling>
        <c:delete val="1"/>
        <c:axPos val="b"/>
        <c:majorTickMark val="none"/>
        <c:minorTickMark val="none"/>
        <c:tickLblPos val="none"/>
        <c:crossAx val="158085520"/>
        <c:crosses val="autoZero"/>
        <c:auto val="1"/>
        <c:lblAlgn val="ctr"/>
        <c:lblOffset val="100"/>
        <c:noMultiLvlLbl val="0"/>
      </c:catAx>
      <c:valAx>
        <c:axId val="158085520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15808496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January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68,976%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DA-42FA-9D0D-A5C2B34AC411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31,024%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DA-42FA-9D0D-A5C2B34AC41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DA-42FA-9D0D-A5C2B34AC4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2016'!$C$83:$C$85</c:f>
              <c:numCache>
                <c:formatCode>#,##0.00000</c:formatCode>
                <c:ptCount val="3"/>
                <c:pt idx="0">
                  <c:v>0.67219799789509782</c:v>
                </c:pt>
                <c:pt idx="1">
                  <c:v>0.32780200210490223</c:v>
                </c:pt>
                <c:pt idx="2">
                  <c:v>1.0188324465099046E-6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DA-42FA-9D0D-A5C2B34AC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January</a:t>
            </a:r>
            <a:r>
              <a:rPr lang="hr-HR" sz="1000"/>
              <a:t> 2016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86,093%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CE-4A38-A3C6-4A3251D437C3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6,626%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CE-4A38-A3C6-4A3251D437C3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4,177%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CE-4A38-A3C6-4A3251D437C3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3,103%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CE-4A38-A3C6-4A3251D437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2016'!$C$72:$C$75</c:f>
              <c:numCache>
                <c:formatCode>0.00000</c:formatCode>
                <c:ptCount val="4"/>
                <c:pt idx="0">
                  <c:v>0.85180235332193488</c:v>
                </c:pt>
                <c:pt idx="1">
                  <c:v>8.1138583751321283E-2</c:v>
                </c:pt>
                <c:pt idx="2">
                  <c:v>3.2823450385111329E-2</c:v>
                </c:pt>
                <c:pt idx="3">
                  <c:v>3.4235612541632508E-2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CE-4A38-A3C6-4A3251D43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February </a:t>
            </a:r>
            <a:r>
              <a:rPr lang="hr-HR" sz="1000"/>
              <a:t>2016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27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69,002%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AD-4E68-A151-2CCD3BE4B1F1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0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30,998%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AD-4E68-A151-2CCD3BE4B1F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AD-4E68-A151-2CCD3BE4B1F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2016'!$D$83:$D$85</c:f>
              <c:numCache>
                <c:formatCode>#,##0.00000</c:formatCode>
                <c:ptCount val="3"/>
                <c:pt idx="0">
                  <c:v>0.69002048801342453</c:v>
                </c:pt>
                <c:pt idx="1">
                  <c:v>0.30997878032013315</c:v>
                </c:pt>
                <c:pt idx="2">
                  <c:v>7.3166644237980147E-7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AD-4E68-A151-2CCD3BE4B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137430</xdr:colOff>
      <xdr:row>88</xdr:row>
      <xdr:rowOff>111577</xdr:rowOff>
    </xdr:from>
    <xdr:to>
      <xdr:col>10</xdr:col>
      <xdr:colOff>523875</xdr:colOff>
      <xdr:row>108</xdr:row>
      <xdr:rowOff>113077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104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2986358</v>
      </c>
      <c r="E6" s="26">
        <v>14718937</v>
      </c>
      <c r="F6" s="26">
        <f>E6/' 2016'!$O$1</f>
        <v>1953538.6555179507</v>
      </c>
    </row>
    <row r="7" spans="2:6" ht="12.95" customHeight="1" x14ac:dyDescent="0.2">
      <c r="B7" s="18" t="s">
        <v>1</v>
      </c>
      <c r="C7" s="18" t="s">
        <v>16</v>
      </c>
      <c r="D7" s="26">
        <v>1734965</v>
      </c>
      <c r="E7" s="26">
        <v>8633036</v>
      </c>
      <c r="F7" s="26">
        <f>E7/' 2016'!$O$1</f>
        <v>1145800.7830645696</v>
      </c>
    </row>
    <row r="8" spans="2:6" ht="12.95" customHeight="1" x14ac:dyDescent="0.2">
      <c r="B8" s="18" t="s">
        <v>2</v>
      </c>
      <c r="C8" s="18" t="s">
        <v>17</v>
      </c>
      <c r="D8" s="26">
        <v>28839860</v>
      </c>
      <c r="E8" s="26">
        <v>7520475</v>
      </c>
      <c r="F8" s="26">
        <f>E8/' 2016'!$O$1</f>
        <v>998138.56261198479</v>
      </c>
    </row>
    <row r="9" spans="2:6" ht="12.95" customHeight="1" x14ac:dyDescent="0.2">
      <c r="B9" s="18" t="s">
        <v>3</v>
      </c>
      <c r="C9" s="18" t="s">
        <v>18</v>
      </c>
      <c r="D9" s="26">
        <v>3332430</v>
      </c>
      <c r="E9" s="26">
        <v>3274513</v>
      </c>
      <c r="F9" s="26">
        <f>E9/' 2016'!$O$1</f>
        <v>434602.56155020237</v>
      </c>
    </row>
    <row r="10" spans="2:6" ht="12.95" customHeight="1" x14ac:dyDescent="0.2">
      <c r="B10" s="18" t="s">
        <v>4</v>
      </c>
      <c r="C10" s="18" t="s">
        <v>19</v>
      </c>
      <c r="D10" s="26">
        <v>226741270</v>
      </c>
      <c r="E10" s="26">
        <v>5192616</v>
      </c>
      <c r="F10" s="26">
        <f>E10/' 2016'!$O$1</f>
        <v>689178.57853872189</v>
      </c>
    </row>
    <row r="11" spans="2:6" ht="12.95" customHeight="1" x14ac:dyDescent="0.2">
      <c r="B11" s="18" t="s">
        <v>5</v>
      </c>
      <c r="C11" s="18" t="s">
        <v>20</v>
      </c>
      <c r="D11" s="26">
        <v>43782100</v>
      </c>
      <c r="E11" s="26">
        <v>2637366</v>
      </c>
      <c r="F11" s="26">
        <f>E11/' 2016'!$O$1</f>
        <v>350038.62233724864</v>
      </c>
    </row>
    <row r="12" spans="2:6" ht="12.95" customHeight="1" x14ac:dyDescent="0.2">
      <c r="B12" s="18" t="s">
        <v>6</v>
      </c>
      <c r="C12" s="18" t="s">
        <v>21</v>
      </c>
      <c r="D12" s="26">
        <v>6080300</v>
      </c>
      <c r="E12" s="26">
        <v>4878380</v>
      </c>
      <c r="F12" s="26">
        <f>E12/' 2016'!$O$1</f>
        <v>647472.29411374347</v>
      </c>
    </row>
    <row r="13" spans="2:6" ht="12.95" customHeight="1" x14ac:dyDescent="0.2">
      <c r="B13" s="18" t="s">
        <v>30</v>
      </c>
      <c r="C13" s="18" t="s">
        <v>31</v>
      </c>
      <c r="D13" s="26">
        <v>315180</v>
      </c>
      <c r="E13" s="26">
        <v>28394</v>
      </c>
      <c r="F13" s="26">
        <f>E13/' 2016'!$O$1</f>
        <v>3768.5314221248918</v>
      </c>
    </row>
    <row r="14" spans="2:6" ht="12.95" customHeight="1" x14ac:dyDescent="0.2">
      <c r="B14" s="18" t="s">
        <v>7</v>
      </c>
      <c r="C14" s="18" t="s">
        <v>22</v>
      </c>
      <c r="D14" s="26">
        <v>5308780</v>
      </c>
      <c r="E14" s="26">
        <v>4030674</v>
      </c>
      <c r="F14" s="26">
        <f>E14/' 2016'!$O$1</f>
        <v>534962.3730838144</v>
      </c>
    </row>
    <row r="15" spans="2:6" ht="12.95" customHeight="1" x14ac:dyDescent="0.2">
      <c r="B15" s="18" t="s">
        <v>8</v>
      </c>
      <c r="C15" s="18" t="s">
        <v>23</v>
      </c>
      <c r="D15" s="26">
        <v>10145138</v>
      </c>
      <c r="E15" s="26">
        <v>68394657</v>
      </c>
      <c r="F15" s="26">
        <f>E15/' 2016'!$O$1</f>
        <v>9077530.9575950615</v>
      </c>
    </row>
    <row r="16" spans="2:6" ht="12.95" customHeight="1" x14ac:dyDescent="0.2">
      <c r="B16" s="18" t="s">
        <v>9</v>
      </c>
      <c r="C16" s="18" t="s">
        <v>24</v>
      </c>
      <c r="D16" s="26">
        <v>2916656</v>
      </c>
      <c r="E16" s="26">
        <v>24569038</v>
      </c>
      <c r="F16" s="26">
        <f>E16/' 2016'!$O$1</f>
        <v>3260871.7234056671</v>
      </c>
    </row>
    <row r="17" spans="2:18" ht="12.95" customHeight="1" x14ac:dyDescent="0.2">
      <c r="B17" s="18" t="s">
        <v>10</v>
      </c>
      <c r="C17" s="18" t="s">
        <v>25</v>
      </c>
      <c r="D17" s="26">
        <v>21052616</v>
      </c>
      <c r="E17" s="26">
        <v>137921622</v>
      </c>
      <c r="F17" s="26">
        <f>E17/' 2016'!$O$1</f>
        <v>18305345.012940474</v>
      </c>
    </row>
    <row r="18" spans="2:18" ht="12.95" customHeight="1" x14ac:dyDescent="0.2">
      <c r="B18" s="18" t="s">
        <v>11</v>
      </c>
      <c r="C18" s="18" t="s">
        <v>26</v>
      </c>
      <c r="D18" s="26">
        <v>2460440</v>
      </c>
      <c r="E18" s="26">
        <v>142719</v>
      </c>
      <c r="F18" s="26">
        <f>E18/' 2016'!$O$1</f>
        <v>18942.066494127015</v>
      </c>
    </row>
    <row r="19" spans="2:18" ht="12.95" customHeight="1" x14ac:dyDescent="0.2">
      <c r="B19" s="18" t="s">
        <v>32</v>
      </c>
      <c r="C19" s="18" t="s">
        <v>33</v>
      </c>
      <c r="D19" s="26">
        <v>13962</v>
      </c>
      <c r="E19" s="26">
        <v>20852</v>
      </c>
      <c r="F19" s="26">
        <f>E19/' 2016'!$O$1</f>
        <v>2767.5360010617824</v>
      </c>
    </row>
    <row r="20" spans="2:18" ht="12.95" customHeight="1" x14ac:dyDescent="0.2">
      <c r="B20" s="18" t="s">
        <v>34</v>
      </c>
      <c r="C20" s="18" t="s">
        <v>35</v>
      </c>
      <c r="D20" s="26">
        <v>2966</v>
      </c>
      <c r="E20" s="26">
        <v>10186</v>
      </c>
      <c r="F20" s="26">
        <f>E20/' 2016'!$O$1</f>
        <v>1351.9145265113809</v>
      </c>
    </row>
    <row r="21" spans="2:18" ht="12.95" customHeight="1" x14ac:dyDescent="0.2">
      <c r="B21" s="18" t="s">
        <v>12</v>
      </c>
      <c r="C21" s="18" t="s">
        <v>27</v>
      </c>
      <c r="D21" s="26">
        <v>2704271</v>
      </c>
      <c r="E21" s="26">
        <v>10060723</v>
      </c>
      <c r="F21" s="26">
        <f>E21/' 2016'!$O$1</f>
        <v>1335287.4112416217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216820211</v>
      </c>
      <c r="E22" s="26">
        <v>1599544459</v>
      </c>
      <c r="F22" s="26">
        <f>E22/' 2016'!$O$1</f>
        <v>212296032.78253368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5516121</v>
      </c>
      <c r="E23" s="26">
        <v>8935135</v>
      </c>
      <c r="F23" s="26">
        <f>E23/' 2016'!$O$1</f>
        <v>1185896.2107638197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1900513782</v>
      </c>
      <c r="F24" s="8">
        <f>E24/' 2016'!$O$1</f>
        <v>252241526.57774237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1900.513782</v>
      </c>
      <c r="F25" s="3">
        <f>E25/' 2016'!$O$1</f>
        <v>252.24152657774238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105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667915</v>
      </c>
      <c r="E32" s="26">
        <v>3325559</v>
      </c>
      <c r="F32" s="26">
        <f>E32/' 2016'!$O$1</f>
        <v>441377.5300285354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469575</v>
      </c>
      <c r="E33" s="26">
        <v>2371522</v>
      </c>
      <c r="F33" s="26">
        <f>E33/' 2016'!$O$1</f>
        <v>314755.0600570708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6133930</v>
      </c>
      <c r="E34" s="26">
        <v>1646936</v>
      </c>
      <c r="F34" s="26">
        <f>E34/' 2016'!$O$1</f>
        <v>218585.97119915058</v>
      </c>
    </row>
    <row r="35" spans="2:18" ht="12.95" customHeight="1" x14ac:dyDescent="0.2">
      <c r="B35" s="18" t="s">
        <v>3</v>
      </c>
      <c r="C35" s="18" t="s">
        <v>18</v>
      </c>
      <c r="D35" s="26">
        <v>1985990</v>
      </c>
      <c r="E35" s="26">
        <v>1954236</v>
      </c>
      <c r="F35" s="26">
        <f>E35/' 2016'!$O$1</f>
        <v>259371.69022496513</v>
      </c>
    </row>
    <row r="36" spans="2:18" ht="12.95" customHeight="1" x14ac:dyDescent="0.2">
      <c r="B36" s="18" t="s">
        <v>4</v>
      </c>
      <c r="C36" s="18" t="s">
        <v>19</v>
      </c>
      <c r="D36" s="26">
        <v>116193100</v>
      </c>
      <c r="E36" s="26">
        <v>2772178</v>
      </c>
      <c r="F36" s="26">
        <f>E36/' 2016'!$O$1</f>
        <v>367931.2495852412</v>
      </c>
    </row>
    <row r="37" spans="2:18" ht="12.95" customHeight="1" x14ac:dyDescent="0.2">
      <c r="B37" s="18" t="s">
        <v>5</v>
      </c>
      <c r="C37" s="18" t="s">
        <v>20</v>
      </c>
      <c r="D37" s="26">
        <v>5393100</v>
      </c>
      <c r="E37" s="26">
        <v>347255</v>
      </c>
      <c r="F37" s="26">
        <f>E37/' 2016'!$O$1</f>
        <v>46088.658836020964</v>
      </c>
    </row>
    <row r="38" spans="2:18" ht="12.95" customHeight="1" x14ac:dyDescent="0.2">
      <c r="B38" s="18" t="s">
        <v>6</v>
      </c>
      <c r="C38" s="18" t="s">
        <v>21</v>
      </c>
      <c r="D38" s="26">
        <v>668650</v>
      </c>
      <c r="E38" s="26">
        <v>528256</v>
      </c>
      <c r="F38" s="26">
        <f>E38/' 2016'!$O$1</f>
        <v>70111.619881876701</v>
      </c>
    </row>
    <row r="39" spans="2:18" ht="12.95" customHeight="1" x14ac:dyDescent="0.2">
      <c r="B39" s="18" t="s">
        <v>30</v>
      </c>
      <c r="C39" s="18" t="s">
        <v>31</v>
      </c>
      <c r="D39" s="26">
        <v>65360</v>
      </c>
      <c r="E39" s="26">
        <v>6610</v>
      </c>
      <c r="F39" s="26">
        <f>E39/' 2016'!$O$1</f>
        <v>877.29776362067821</v>
      </c>
    </row>
    <row r="40" spans="2:18" ht="12.95" customHeight="1" x14ac:dyDescent="0.2">
      <c r="B40" s="18" t="s">
        <v>7</v>
      </c>
      <c r="C40" s="18" t="s">
        <v>22</v>
      </c>
      <c r="D40" s="26">
        <v>1540510</v>
      </c>
      <c r="E40" s="26">
        <v>1189537</v>
      </c>
      <c r="F40" s="26">
        <f>E40/' 2016'!$O$1</f>
        <v>157878.69135310902</v>
      </c>
    </row>
    <row r="41" spans="2:18" ht="12.95" customHeight="1" x14ac:dyDescent="0.2">
      <c r="B41" s="18" t="s">
        <v>8</v>
      </c>
      <c r="C41" s="18" t="s">
        <v>23</v>
      </c>
      <c r="D41" s="26">
        <v>1970942</v>
      </c>
      <c r="E41" s="26">
        <v>13369989</v>
      </c>
      <c r="F41" s="26">
        <f>E41/' 2016'!$O$1</f>
        <v>1774502.4885526577</v>
      </c>
    </row>
    <row r="42" spans="2:18" ht="12.95" customHeight="1" x14ac:dyDescent="0.2">
      <c r="B42" s="18" t="s">
        <v>9</v>
      </c>
      <c r="C42" s="18" t="s">
        <v>24</v>
      </c>
      <c r="D42" s="26">
        <v>1113238</v>
      </c>
      <c r="E42" s="26">
        <v>9660319</v>
      </c>
      <c r="F42" s="26">
        <f>E42/' 2016'!$O$1</f>
        <v>1282144.6678611718</v>
      </c>
    </row>
    <row r="43" spans="2:18" ht="12.95" customHeight="1" x14ac:dyDescent="0.2">
      <c r="B43" s="18" t="s">
        <v>10</v>
      </c>
      <c r="C43" s="18" t="s">
        <v>25</v>
      </c>
      <c r="D43" s="26">
        <v>3283125</v>
      </c>
      <c r="E43" s="26">
        <v>21752296</v>
      </c>
      <c r="F43" s="26">
        <f>E43/' 2016'!$O$1</f>
        <v>2887025.8145862366</v>
      </c>
    </row>
    <row r="44" spans="2:18" ht="12.95" customHeight="1" x14ac:dyDescent="0.2">
      <c r="B44" s="18" t="s">
        <v>11</v>
      </c>
      <c r="C44" s="18" t="s">
        <v>26</v>
      </c>
      <c r="D44" s="26">
        <v>1789810</v>
      </c>
      <c r="E44" s="26">
        <v>116178</v>
      </c>
      <c r="F44" s="26">
        <f>E44/' 2016'!$O$1</f>
        <v>15419.470435994424</v>
      </c>
    </row>
    <row r="45" spans="2:18" ht="12.95" customHeight="1" x14ac:dyDescent="0.2">
      <c r="B45" s="18" t="s">
        <v>32</v>
      </c>
      <c r="C45" s="18" t="s">
        <v>33</v>
      </c>
      <c r="D45" s="26">
        <v>1316</v>
      </c>
      <c r="E45" s="26">
        <v>2224</v>
      </c>
      <c r="F45" s="26">
        <f>E45/' 2016'!$O$1</f>
        <v>295.17552591412834</v>
      </c>
    </row>
    <row r="46" spans="2:18" ht="12.95" customHeight="1" x14ac:dyDescent="0.2">
      <c r="B46" s="12" t="s">
        <v>34</v>
      </c>
      <c r="C46" s="12" t="s">
        <v>35</v>
      </c>
      <c r="D46" s="26">
        <v>427</v>
      </c>
      <c r="E46" s="26">
        <v>1661</v>
      </c>
      <c r="F46" s="26">
        <f>E46/' 2016'!$O$1</f>
        <v>220.45258477669387</v>
      </c>
    </row>
    <row r="47" spans="2:18" ht="12.95" customHeight="1" x14ac:dyDescent="0.2">
      <c r="B47" s="18" t="s">
        <v>12</v>
      </c>
      <c r="C47" s="18" t="s">
        <v>27</v>
      </c>
      <c r="D47" s="26">
        <v>2430237</v>
      </c>
      <c r="E47" s="26">
        <v>9333431</v>
      </c>
      <c r="F47" s="26">
        <f>E47/' 2016'!$O$1</f>
        <v>1238759.1744641317</v>
      </c>
    </row>
    <row r="48" spans="2:18" ht="12.95" customHeight="1" x14ac:dyDescent="0.2">
      <c r="B48" s="18" t="s">
        <v>13</v>
      </c>
      <c r="C48" s="18" t="s">
        <v>28</v>
      </c>
      <c r="D48" s="26">
        <v>91133372</v>
      </c>
      <c r="E48" s="26">
        <v>683407237</v>
      </c>
      <c r="F48" s="26">
        <f>E48/' 2016'!$O$1</f>
        <v>90703727.785519943</v>
      </c>
    </row>
    <row r="49" spans="2:6" ht="12.95" customHeight="1" x14ac:dyDescent="0.2">
      <c r="B49" s="18" t="s">
        <v>14</v>
      </c>
      <c r="C49" s="18" t="s">
        <v>29</v>
      </c>
      <c r="D49" s="26">
        <v>1065030</v>
      </c>
      <c r="E49" s="26">
        <v>1753530</v>
      </c>
      <c r="F49" s="26">
        <f>E49/' 2016'!$O$1</f>
        <v>232733.42623929921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753538954</v>
      </c>
      <c r="F50" s="8">
        <f>E50/' 2016'!$O$1</f>
        <v>100011806.22469971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753.53895399999999</v>
      </c>
      <c r="F51" s="3">
        <f>E51/' 2016'!$O$1</f>
        <v>100.01180622469971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106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2016'!$O$1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2016'!$O$1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2016'!$O$1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2016'!$O$1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200</v>
      </c>
      <c r="E71" s="26">
        <v>1460</v>
      </c>
      <c r="F71" s="26">
        <f>E71/' 2016'!$O$1</f>
        <v>193.77530028535404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1460</v>
      </c>
      <c r="F73" s="8">
        <f>E73/' 2016'!$O$1</f>
        <v>193.77530028535404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1.4599999999999999E-3</v>
      </c>
      <c r="F74" s="3">
        <f>E74/' 2016'!$O$1</f>
        <v>1.9377530028535402E-4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107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1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1900.5152419999999</v>
      </c>
      <c r="F81" s="6">
        <f>E81/' 2016'!$O$1</f>
        <v>252.24172035304264</v>
      </c>
    </row>
    <row r="82" spans="2:6" ht="12.95" customHeight="1" x14ac:dyDescent="0.2">
      <c r="B82" s="15" t="s">
        <v>61</v>
      </c>
      <c r="C82" s="5"/>
      <c r="D82" s="5"/>
      <c r="E82" s="11">
        <f>+E51</f>
        <v>753.53895399999999</v>
      </c>
      <c r="F82" s="11">
        <f>E82/' 2016'!$O$1</f>
        <v>100.01180622469971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108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3109485</v>
      </c>
      <c r="E6" s="26">
        <v>15879402</v>
      </c>
      <c r="F6" s="26">
        <f>E6/' 2016'!$O$1</f>
        <v>2107558.8293848298</v>
      </c>
    </row>
    <row r="7" spans="2:6" ht="12.95" customHeight="1" x14ac:dyDescent="0.2">
      <c r="B7" s="18" t="s">
        <v>1</v>
      </c>
      <c r="C7" s="18" t="s">
        <v>16</v>
      </c>
      <c r="D7" s="26">
        <v>1538065</v>
      </c>
      <c r="E7" s="26">
        <v>7740256</v>
      </c>
      <c r="F7" s="26">
        <f>E7/' 2016'!$O$1</f>
        <v>1027308.5141681597</v>
      </c>
    </row>
    <row r="8" spans="2:6" ht="12.95" customHeight="1" x14ac:dyDescent="0.2">
      <c r="B8" s="18" t="s">
        <v>2</v>
      </c>
      <c r="C8" s="18" t="s">
        <v>17</v>
      </c>
      <c r="D8" s="26">
        <v>2596670</v>
      </c>
      <c r="E8" s="26">
        <v>687461</v>
      </c>
      <c r="F8" s="26">
        <f>E8/' 2016'!$O$1</f>
        <v>91241.754595527236</v>
      </c>
    </row>
    <row r="9" spans="2:6" ht="12.95" customHeight="1" x14ac:dyDescent="0.2">
      <c r="B9" s="18" t="s">
        <v>3</v>
      </c>
      <c r="C9" s="18" t="s">
        <v>18</v>
      </c>
      <c r="D9" s="26">
        <v>2407290</v>
      </c>
      <c r="E9" s="26">
        <v>2362423</v>
      </c>
      <c r="F9" s="26">
        <f>E9/' 2016'!$O$1</f>
        <v>313547.4152233061</v>
      </c>
    </row>
    <row r="10" spans="2:6" ht="12.95" customHeight="1" x14ac:dyDescent="0.2">
      <c r="B10" s="18" t="s">
        <v>4</v>
      </c>
      <c r="C10" s="18" t="s">
        <v>19</v>
      </c>
      <c r="D10" s="26">
        <v>133140670</v>
      </c>
      <c r="E10" s="26">
        <v>3103262</v>
      </c>
      <c r="F10" s="26">
        <f>E10/' 2016'!$O$1</f>
        <v>411873.64788638923</v>
      </c>
    </row>
    <row r="11" spans="2:6" ht="12.95" customHeight="1" x14ac:dyDescent="0.2">
      <c r="B11" s="18" t="s">
        <v>5</v>
      </c>
      <c r="C11" s="18" t="s">
        <v>20</v>
      </c>
      <c r="D11" s="26">
        <v>29948000</v>
      </c>
      <c r="E11" s="26">
        <v>1805841</v>
      </c>
      <c r="F11" s="26">
        <f>E11/' 2016'!$O$1</f>
        <v>239676.28907027672</v>
      </c>
    </row>
    <row r="12" spans="2:6" ht="12.95" customHeight="1" x14ac:dyDescent="0.2">
      <c r="B12" s="18" t="s">
        <v>6</v>
      </c>
      <c r="C12" s="18" t="s">
        <v>21</v>
      </c>
      <c r="D12" s="26">
        <v>2050050</v>
      </c>
      <c r="E12" s="26">
        <v>1660456</v>
      </c>
      <c r="F12" s="26">
        <f>E12/' 2016'!$O$1</f>
        <v>220380.3835689163</v>
      </c>
    </row>
    <row r="13" spans="2:6" ht="12.95" customHeight="1" x14ac:dyDescent="0.2">
      <c r="B13" s="18" t="s">
        <v>30</v>
      </c>
      <c r="C13" s="18" t="s">
        <v>31</v>
      </c>
      <c r="D13" s="26">
        <v>56950</v>
      </c>
      <c r="E13" s="26">
        <v>5270</v>
      </c>
      <c r="F13" s="26">
        <f>E13/' 2016'!$O$1</f>
        <v>699.44920034507925</v>
      </c>
    </row>
    <row r="14" spans="2:6" ht="12.95" customHeight="1" x14ac:dyDescent="0.2">
      <c r="B14" s="18" t="s">
        <v>7</v>
      </c>
      <c r="C14" s="18" t="s">
        <v>22</v>
      </c>
      <c r="D14" s="26">
        <v>2700105</v>
      </c>
      <c r="E14" s="26">
        <v>2024223</v>
      </c>
      <c r="F14" s="26">
        <f>E14/' 2016'!$O$1</f>
        <v>268660.56141747959</v>
      </c>
    </row>
    <row r="15" spans="2:6" ht="12.95" customHeight="1" x14ac:dyDescent="0.2">
      <c r="B15" s="18" t="s">
        <v>8</v>
      </c>
      <c r="C15" s="18" t="s">
        <v>23</v>
      </c>
      <c r="D15" s="26">
        <v>9280924</v>
      </c>
      <c r="E15" s="26">
        <v>63012545</v>
      </c>
      <c r="F15" s="26">
        <f>E15/' 2016'!$O$1</f>
        <v>8363201.9377530022</v>
      </c>
    </row>
    <row r="16" spans="2:6" ht="12.95" customHeight="1" x14ac:dyDescent="0.2">
      <c r="B16" s="18" t="s">
        <v>9</v>
      </c>
      <c r="C16" s="18" t="s">
        <v>24</v>
      </c>
      <c r="D16" s="26">
        <v>1893353</v>
      </c>
      <c r="E16" s="26">
        <v>15479151</v>
      </c>
      <c r="F16" s="26">
        <f>E16/' 2016'!$O$1</f>
        <v>2054436.3925940671</v>
      </c>
    </row>
    <row r="17" spans="2:18" ht="12.95" customHeight="1" x14ac:dyDescent="0.2">
      <c r="B17" s="18" t="s">
        <v>10</v>
      </c>
      <c r="C17" s="18" t="s">
        <v>25</v>
      </c>
      <c r="D17" s="26">
        <v>22302021</v>
      </c>
      <c r="E17" s="26">
        <v>149565715</v>
      </c>
      <c r="F17" s="26">
        <f>E17/' 2016'!$O$1</f>
        <v>19850781.73734156</v>
      </c>
    </row>
    <row r="18" spans="2:18" ht="12.95" customHeight="1" x14ac:dyDescent="0.2">
      <c r="B18" s="18" t="s">
        <v>11</v>
      </c>
      <c r="C18" s="18" t="s">
        <v>26</v>
      </c>
      <c r="D18" s="26">
        <v>2971990</v>
      </c>
      <c r="E18" s="26">
        <v>172285</v>
      </c>
      <c r="F18" s="26">
        <f>E18/' 2016'!$O$1</f>
        <v>22866.149047713847</v>
      </c>
    </row>
    <row r="19" spans="2:18" ht="12.95" customHeight="1" x14ac:dyDescent="0.2">
      <c r="B19" s="18" t="s">
        <v>32</v>
      </c>
      <c r="C19" s="18" t="s">
        <v>33</v>
      </c>
      <c r="D19" s="26">
        <v>4081</v>
      </c>
      <c r="E19" s="26">
        <v>6058</v>
      </c>
      <c r="F19" s="26">
        <f>E19/' 2016'!$O$1</f>
        <v>804.03477337580455</v>
      </c>
    </row>
    <row r="20" spans="2:18" ht="12.95" customHeight="1" x14ac:dyDescent="0.2">
      <c r="B20" s="18" t="s">
        <v>34</v>
      </c>
      <c r="C20" s="18" t="s">
        <v>35</v>
      </c>
      <c r="D20" s="26">
        <v>2207</v>
      </c>
      <c r="E20" s="26">
        <v>7600</v>
      </c>
      <c r="F20" s="26">
        <f>E20/' 2016'!$O$1</f>
        <v>1008.693343951158</v>
      </c>
    </row>
    <row r="21" spans="2:18" ht="12.95" customHeight="1" x14ac:dyDescent="0.2">
      <c r="B21" s="18" t="s">
        <v>12</v>
      </c>
      <c r="C21" s="18" t="s">
        <v>27</v>
      </c>
      <c r="D21" s="26">
        <v>2556481</v>
      </c>
      <c r="E21" s="26">
        <v>9586291</v>
      </c>
      <c r="F21" s="26">
        <f>E21/' 2016'!$O$1</f>
        <v>1272319.463799854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160993275</v>
      </c>
      <c r="E22" s="26">
        <v>1194316966</v>
      </c>
      <c r="F22" s="26">
        <f>E22/' 2016'!$O$1</f>
        <v>158513101.86475545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929920</v>
      </c>
      <c r="E23" s="26">
        <v>1567917</v>
      </c>
      <c r="F23" s="26">
        <f>E23/' 2016'!$O$1</f>
        <v>208098.34760103523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1468983122</v>
      </c>
      <c r="F24" s="8">
        <f>E24/' 2016'!$O$1</f>
        <v>194967565.46552524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1468.9831220000001</v>
      </c>
      <c r="F25" s="3">
        <f>E25/' 2016'!$O$1</f>
        <v>194.96756546552524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109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442250</v>
      </c>
      <c r="E32" s="26">
        <v>2255546</v>
      </c>
      <c r="F32" s="26">
        <f>E32/' 2016'!$O$1</f>
        <v>299362.39962837612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393445</v>
      </c>
      <c r="E33" s="26">
        <v>2037938</v>
      </c>
      <c r="F33" s="26">
        <f>E33/' 2016'!$O$1</f>
        <v>270480.85473488615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1115020</v>
      </c>
      <c r="E34" s="26">
        <v>313460</v>
      </c>
      <c r="F34" s="26">
        <f>E34/' 2016'!$O$1</f>
        <v>41603.291525648681</v>
      </c>
    </row>
    <row r="35" spans="2:18" ht="12.95" customHeight="1" x14ac:dyDescent="0.2">
      <c r="B35" s="18" t="s">
        <v>3</v>
      </c>
      <c r="C35" s="18" t="s">
        <v>18</v>
      </c>
      <c r="D35" s="26">
        <v>1625220</v>
      </c>
      <c r="E35" s="26">
        <v>1601372</v>
      </c>
      <c r="F35" s="26">
        <f>E35/' 2016'!$O$1</f>
        <v>212538.58915654654</v>
      </c>
    </row>
    <row r="36" spans="2:18" ht="12.95" customHeight="1" x14ac:dyDescent="0.2">
      <c r="B36" s="18" t="s">
        <v>4</v>
      </c>
      <c r="C36" s="18" t="s">
        <v>19</v>
      </c>
      <c r="D36" s="26">
        <v>108219410</v>
      </c>
      <c r="E36" s="26">
        <v>2613000</v>
      </c>
      <c r="F36" s="26">
        <f>E36/' 2016'!$O$1</f>
        <v>346804.69838741788</v>
      </c>
    </row>
    <row r="37" spans="2:18" ht="12.95" customHeight="1" x14ac:dyDescent="0.2">
      <c r="B37" s="18" t="s">
        <v>5</v>
      </c>
      <c r="C37" s="18" t="s">
        <v>20</v>
      </c>
      <c r="D37" s="26">
        <v>4332000</v>
      </c>
      <c r="E37" s="26">
        <v>277216</v>
      </c>
      <c r="F37" s="26">
        <f>E37/' 2016'!$O$1</f>
        <v>36792.886057468975</v>
      </c>
    </row>
    <row r="38" spans="2:18" ht="12.95" customHeight="1" x14ac:dyDescent="0.2">
      <c r="B38" s="18" t="s">
        <v>6</v>
      </c>
      <c r="C38" s="18" t="s">
        <v>21</v>
      </c>
      <c r="D38" s="26">
        <v>452150</v>
      </c>
      <c r="E38" s="26">
        <v>367286</v>
      </c>
      <c r="F38" s="26">
        <f>E38/' 2016'!$O$1</f>
        <v>48747.229411374341</v>
      </c>
    </row>
    <row r="39" spans="2:18" ht="12.95" customHeight="1" x14ac:dyDescent="0.2">
      <c r="B39" s="18" t="s">
        <v>30</v>
      </c>
      <c r="C39" s="18" t="s">
        <v>31</v>
      </c>
      <c r="D39" s="26">
        <v>80300</v>
      </c>
      <c r="E39" s="26">
        <v>8457</v>
      </c>
      <c r="F39" s="26">
        <f>E39/' 2016'!$O$1</f>
        <v>1122.4367907624924</v>
      </c>
    </row>
    <row r="40" spans="2:18" ht="12.95" customHeight="1" x14ac:dyDescent="0.2">
      <c r="B40" s="18" t="s">
        <v>7</v>
      </c>
      <c r="C40" s="18" t="s">
        <v>22</v>
      </c>
      <c r="D40" s="26">
        <v>755030</v>
      </c>
      <c r="E40" s="26">
        <v>580804</v>
      </c>
      <c r="F40" s="26">
        <f>E40/' 2016'!$O$1</f>
        <v>77085.938018448462</v>
      </c>
    </row>
    <row r="41" spans="2:18" ht="12.95" customHeight="1" x14ac:dyDescent="0.2">
      <c r="B41" s="18" t="s">
        <v>8</v>
      </c>
      <c r="C41" s="18" t="s">
        <v>23</v>
      </c>
      <c r="D41" s="26">
        <v>1920023</v>
      </c>
      <c r="E41" s="26">
        <v>13090823</v>
      </c>
      <c r="F41" s="26">
        <f>E41/' 2016'!$O$1</f>
        <v>1737450.7930187802</v>
      </c>
    </row>
    <row r="42" spans="2:18" ht="12.95" customHeight="1" x14ac:dyDescent="0.2">
      <c r="B42" s="18" t="s">
        <v>9</v>
      </c>
      <c r="C42" s="18" t="s">
        <v>24</v>
      </c>
      <c r="D42" s="26">
        <v>870140</v>
      </c>
      <c r="E42" s="26">
        <v>7293969</v>
      </c>
      <c r="F42" s="26">
        <f>E42/' 2016'!$O$1</f>
        <v>968076.05016922147</v>
      </c>
    </row>
    <row r="43" spans="2:18" ht="12.95" customHeight="1" x14ac:dyDescent="0.2">
      <c r="B43" s="18" t="s">
        <v>10</v>
      </c>
      <c r="C43" s="18" t="s">
        <v>25</v>
      </c>
      <c r="D43" s="26">
        <v>2825019</v>
      </c>
      <c r="E43" s="26">
        <v>19071752</v>
      </c>
      <c r="F43" s="26">
        <f>E43/' 2016'!$O$1</f>
        <v>2531256.4868272613</v>
      </c>
    </row>
    <row r="44" spans="2:18" ht="12.95" customHeight="1" x14ac:dyDescent="0.2">
      <c r="B44" s="18" t="s">
        <v>11</v>
      </c>
      <c r="C44" s="18" t="s">
        <v>26</v>
      </c>
      <c r="D44" s="26">
        <v>2494980</v>
      </c>
      <c r="E44" s="26">
        <v>160846</v>
      </c>
      <c r="F44" s="26">
        <f>E44/' 2016'!$O$1</f>
        <v>21347.932842258942</v>
      </c>
    </row>
    <row r="45" spans="2:18" ht="12.95" customHeight="1" x14ac:dyDescent="0.2">
      <c r="B45" s="18" t="s">
        <v>32</v>
      </c>
      <c r="C45" s="18" t="s">
        <v>33</v>
      </c>
      <c r="D45" s="26">
        <v>1045</v>
      </c>
      <c r="E45" s="26">
        <v>1766</v>
      </c>
      <c r="F45" s="26">
        <f>E45/' 2016'!$O$1</f>
        <v>234.38847966022959</v>
      </c>
    </row>
    <row r="46" spans="2:18" ht="12.95" customHeight="1" x14ac:dyDescent="0.2">
      <c r="B46" s="12" t="s">
        <v>34</v>
      </c>
      <c r="C46" s="12" t="s">
        <v>35</v>
      </c>
      <c r="D46" s="26">
        <v>303</v>
      </c>
      <c r="E46" s="26">
        <v>1178</v>
      </c>
      <c r="F46" s="26">
        <f>E46/' 2016'!$O$1</f>
        <v>156.34746831242947</v>
      </c>
    </row>
    <row r="47" spans="2:18" ht="12.95" customHeight="1" x14ac:dyDescent="0.2">
      <c r="B47" s="18" t="s">
        <v>12</v>
      </c>
      <c r="C47" s="18" t="s">
        <v>27</v>
      </c>
      <c r="D47" s="26">
        <v>2420809</v>
      </c>
      <c r="E47" s="26">
        <v>9406755</v>
      </c>
      <c r="F47" s="26">
        <f>E47/' 2016'!$O$1</f>
        <v>1248490.9416683256</v>
      </c>
    </row>
    <row r="48" spans="2:18" ht="12.95" customHeight="1" x14ac:dyDescent="0.2">
      <c r="B48" s="18" t="s">
        <v>13</v>
      </c>
      <c r="C48" s="18" t="s">
        <v>28</v>
      </c>
      <c r="D48" s="26">
        <v>75121792</v>
      </c>
      <c r="E48" s="26">
        <v>564853415</v>
      </c>
      <c r="F48" s="26">
        <f>E48/' 2016'!$O$1</f>
        <v>74968931.581392258</v>
      </c>
    </row>
    <row r="49" spans="2:6" ht="12.95" customHeight="1" x14ac:dyDescent="0.2">
      <c r="B49" s="18" t="s">
        <v>14</v>
      </c>
      <c r="C49" s="18" t="s">
        <v>29</v>
      </c>
      <c r="D49" s="26">
        <v>482670</v>
      </c>
      <c r="E49" s="26">
        <v>2335277</v>
      </c>
      <c r="F49" s="26">
        <f>E49/' 2016'!$O$1</f>
        <v>309944.52186608268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626270860</v>
      </c>
      <c r="F50" s="8">
        <f>E50/' 2016'!$O$1</f>
        <v>83120427.367443085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626.27085999999997</v>
      </c>
      <c r="F51" s="3">
        <f>E51/' 2016'!$O$1</f>
        <v>83.120427367443085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110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2016'!$O$1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2016'!$O$1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2016'!$O$1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2016'!$O$1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2016'!$O$1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 2016'!$O$1</f>
        <v>0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0</v>
      </c>
      <c r="F74" s="3">
        <f>E74/' 2016'!$O$1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111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1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1468.9831220000001</v>
      </c>
      <c r="F81" s="6">
        <f>E81/' 2016'!$O$1</f>
        <v>194.96756546552524</v>
      </c>
    </row>
    <row r="82" spans="2:6" ht="12.95" customHeight="1" x14ac:dyDescent="0.2">
      <c r="B82" s="15" t="s">
        <v>61</v>
      </c>
      <c r="C82" s="5"/>
      <c r="D82" s="5"/>
      <c r="E82" s="11">
        <f>+E51</f>
        <v>626.27085999999997</v>
      </c>
      <c r="F82" s="11">
        <f>E82/' 2016'!$O$1</f>
        <v>83.120427367443085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112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1334690</v>
      </c>
      <c r="E6" s="26">
        <v>6875923</v>
      </c>
      <c r="F6" s="26">
        <f>E6/' 2016'!$O$1</f>
        <v>912591.81100272073</v>
      </c>
    </row>
    <row r="7" spans="2:6" ht="12.95" customHeight="1" x14ac:dyDescent="0.2">
      <c r="B7" s="18" t="s">
        <v>1</v>
      </c>
      <c r="C7" s="18" t="s">
        <v>16</v>
      </c>
      <c r="D7" s="26">
        <v>1007270</v>
      </c>
      <c r="E7" s="26">
        <v>5115481</v>
      </c>
      <c r="F7" s="26">
        <f>E7/' 2016'!$O$1</f>
        <v>678941.00471165963</v>
      </c>
    </row>
    <row r="8" spans="2:6" ht="12.95" customHeight="1" x14ac:dyDescent="0.2">
      <c r="B8" s="18" t="s">
        <v>2</v>
      </c>
      <c r="C8" s="18" t="s">
        <v>17</v>
      </c>
      <c r="D8" s="26">
        <v>1318100</v>
      </c>
      <c r="E8" s="26">
        <v>351204</v>
      </c>
      <c r="F8" s="26">
        <f>E8/' 2016'!$O$1</f>
        <v>46612.781206450323</v>
      </c>
    </row>
    <row r="9" spans="2:6" ht="12.95" customHeight="1" x14ac:dyDescent="0.2">
      <c r="B9" s="18" t="s">
        <v>3</v>
      </c>
      <c r="C9" s="18" t="s">
        <v>18</v>
      </c>
      <c r="D9" s="26">
        <v>2502430</v>
      </c>
      <c r="E9" s="26">
        <v>2470566</v>
      </c>
      <c r="F9" s="26">
        <f>E9/' 2016'!$O$1</f>
        <v>327900.45789368899</v>
      </c>
    </row>
    <row r="10" spans="2:6" ht="12.95" customHeight="1" x14ac:dyDescent="0.2">
      <c r="B10" s="18" t="s">
        <v>4</v>
      </c>
      <c r="C10" s="18" t="s">
        <v>19</v>
      </c>
      <c r="D10" s="26">
        <v>105488272</v>
      </c>
      <c r="E10" s="26">
        <v>2459256</v>
      </c>
      <c r="F10" s="26">
        <f>E10/' 2016'!$O$1</f>
        <v>326399.36293051956</v>
      </c>
    </row>
    <row r="11" spans="2:6" ht="12.95" customHeight="1" x14ac:dyDescent="0.2">
      <c r="B11" s="18" t="s">
        <v>5</v>
      </c>
      <c r="C11" s="18" t="s">
        <v>20</v>
      </c>
      <c r="D11" s="26">
        <v>12660100</v>
      </c>
      <c r="E11" s="26">
        <v>753788</v>
      </c>
      <c r="F11" s="26">
        <f>E11/' 2016'!$O$1</f>
        <v>100044.86030924413</v>
      </c>
    </row>
    <row r="12" spans="2:6" ht="12.95" customHeight="1" x14ac:dyDescent="0.2">
      <c r="B12" s="18" t="s">
        <v>6</v>
      </c>
      <c r="C12" s="18" t="s">
        <v>21</v>
      </c>
      <c r="D12" s="26">
        <v>1021050</v>
      </c>
      <c r="E12" s="26">
        <v>817434</v>
      </c>
      <c r="F12" s="26">
        <f>E12/' 2016'!$O$1</f>
        <v>108492.13617360142</v>
      </c>
    </row>
    <row r="13" spans="2:6" ht="12.95" customHeight="1" x14ac:dyDescent="0.2">
      <c r="B13" s="18" t="s">
        <v>30</v>
      </c>
      <c r="C13" s="18" t="s">
        <v>31</v>
      </c>
      <c r="D13" s="26">
        <v>108000</v>
      </c>
      <c r="E13" s="26">
        <v>9987</v>
      </c>
      <c r="F13" s="26">
        <f>E13/' 2016'!$O$1</f>
        <v>1325.5026876368704</v>
      </c>
    </row>
    <row r="14" spans="2:6" ht="12.95" customHeight="1" x14ac:dyDescent="0.2">
      <c r="B14" s="18" t="s">
        <v>7</v>
      </c>
      <c r="C14" s="18" t="s">
        <v>22</v>
      </c>
      <c r="D14" s="26">
        <v>2842820</v>
      </c>
      <c r="E14" s="26">
        <v>2119303</v>
      </c>
      <c r="F14" s="26">
        <f>E14/' 2016'!$O$1</f>
        <v>281279.84604154225</v>
      </c>
    </row>
    <row r="15" spans="2:6" ht="12.95" customHeight="1" x14ac:dyDescent="0.2">
      <c r="B15" s="18" t="s">
        <v>8</v>
      </c>
      <c r="C15" s="18" t="s">
        <v>23</v>
      </c>
      <c r="D15" s="26">
        <v>7503808</v>
      </c>
      <c r="E15" s="26">
        <v>51663141</v>
      </c>
      <c r="F15" s="26">
        <f>E15/' 2016'!$O$1</f>
        <v>6856877.1650408115</v>
      </c>
    </row>
    <row r="16" spans="2:6" ht="12.95" customHeight="1" x14ac:dyDescent="0.2">
      <c r="B16" s="18" t="s">
        <v>9</v>
      </c>
      <c r="C16" s="18" t="s">
        <v>24</v>
      </c>
      <c r="D16" s="26">
        <v>1358005</v>
      </c>
      <c r="E16" s="26">
        <v>11511093</v>
      </c>
      <c r="F16" s="26">
        <f>E16/' 2016'!$O$1</f>
        <v>1527784.590881943</v>
      </c>
    </row>
    <row r="17" spans="2:18" ht="12.95" customHeight="1" x14ac:dyDescent="0.2">
      <c r="B17" s="18" t="s">
        <v>10</v>
      </c>
      <c r="C17" s="18" t="s">
        <v>25</v>
      </c>
      <c r="D17" s="26">
        <v>24928542</v>
      </c>
      <c r="E17" s="26">
        <v>172163348</v>
      </c>
      <c r="F17" s="26">
        <f>E17/' 2016'!$O$1</f>
        <v>22850003.052624591</v>
      </c>
    </row>
    <row r="18" spans="2:18" ht="12.95" customHeight="1" x14ac:dyDescent="0.2">
      <c r="B18" s="18" t="s">
        <v>11</v>
      </c>
      <c r="C18" s="18" t="s">
        <v>26</v>
      </c>
      <c r="D18" s="26">
        <v>2974610</v>
      </c>
      <c r="E18" s="26">
        <v>173422</v>
      </c>
      <c r="F18" s="26">
        <f>E18/' 2016'!$O$1</f>
        <v>23017.054880881278</v>
      </c>
    </row>
    <row r="19" spans="2:18" ht="12.95" customHeight="1" x14ac:dyDescent="0.2">
      <c r="B19" s="18" t="s">
        <v>32</v>
      </c>
      <c r="C19" s="18" t="s">
        <v>33</v>
      </c>
      <c r="D19" s="26">
        <v>2999</v>
      </c>
      <c r="E19" s="26">
        <v>4428</v>
      </c>
      <c r="F19" s="26">
        <f>E19/' 2016'!$O$1</f>
        <v>587.69659565996415</v>
      </c>
    </row>
    <row r="20" spans="2:18" ht="12.95" customHeight="1" x14ac:dyDescent="0.2">
      <c r="B20" s="18" t="s">
        <v>34</v>
      </c>
      <c r="C20" s="18" t="s">
        <v>35</v>
      </c>
      <c r="D20" s="26">
        <v>2180</v>
      </c>
      <c r="E20" s="26">
        <v>7483</v>
      </c>
      <c r="F20" s="26">
        <f>E20/' 2016'!$O$1</f>
        <v>993.16477536664672</v>
      </c>
    </row>
    <row r="21" spans="2:18" ht="12.95" customHeight="1" x14ac:dyDescent="0.2">
      <c r="B21" s="18" t="s">
        <v>12</v>
      </c>
      <c r="C21" s="18" t="s">
        <v>27</v>
      </c>
      <c r="D21" s="26">
        <v>2327147</v>
      </c>
      <c r="E21" s="26">
        <v>8777660</v>
      </c>
      <c r="F21" s="26">
        <f>E21/' 2016'!$O$1</f>
        <v>1164995.6865087266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135334129</v>
      </c>
      <c r="E22" s="26">
        <v>1007549619</v>
      </c>
      <c r="F22" s="26">
        <f>E22/' 2016'!$O$1</f>
        <v>133724815.05076647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164090</v>
      </c>
      <c r="E23" s="26">
        <v>270087</v>
      </c>
      <c r="F23" s="26">
        <f>E23/' 2016'!$O$1</f>
        <v>35846.705156281103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1273093223</v>
      </c>
      <c r="F24" s="8">
        <f>E24/' 2016'!$O$1</f>
        <v>168968507.93018779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1273.0932230000001</v>
      </c>
      <c r="F25" s="3">
        <f>E25/' 2016'!$O$1</f>
        <v>168.9685079301878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113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294100</v>
      </c>
      <c r="E32" s="26">
        <v>1508302</v>
      </c>
      <c r="F32" s="26">
        <f>E32/' 2016'!$O$1</f>
        <v>200186.07737739731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332610</v>
      </c>
      <c r="E33" s="26">
        <v>1697475</v>
      </c>
      <c r="F33" s="26">
        <f>E33/' 2016'!$O$1</f>
        <v>225293.64921361735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529100</v>
      </c>
      <c r="E34" s="26">
        <v>151234</v>
      </c>
      <c r="F34" s="26">
        <f>E34/' 2016'!$O$1</f>
        <v>20072.201207777554</v>
      </c>
    </row>
    <row r="35" spans="2:18" ht="12.95" customHeight="1" x14ac:dyDescent="0.2">
      <c r="B35" s="18" t="s">
        <v>3</v>
      </c>
      <c r="C35" s="18" t="s">
        <v>18</v>
      </c>
      <c r="D35" s="26">
        <v>1615220</v>
      </c>
      <c r="E35" s="26">
        <v>1591642</v>
      </c>
      <c r="F35" s="26">
        <f>E35/' 2016'!$O$1</f>
        <v>211247.19623067224</v>
      </c>
    </row>
    <row r="36" spans="2:18" ht="12.95" customHeight="1" x14ac:dyDescent="0.2">
      <c r="B36" s="18" t="s">
        <v>4</v>
      </c>
      <c r="C36" s="18" t="s">
        <v>19</v>
      </c>
      <c r="D36" s="26">
        <v>89676537</v>
      </c>
      <c r="E36" s="26">
        <v>2161262</v>
      </c>
      <c r="F36" s="26">
        <f>E36/' 2016'!$O$1</f>
        <v>286848.76235981152</v>
      </c>
    </row>
    <row r="37" spans="2:18" ht="12.95" customHeight="1" x14ac:dyDescent="0.2">
      <c r="B37" s="18" t="s">
        <v>5</v>
      </c>
      <c r="C37" s="18" t="s">
        <v>20</v>
      </c>
      <c r="D37" s="26">
        <v>1132100</v>
      </c>
      <c r="E37" s="26">
        <v>72610</v>
      </c>
      <c r="F37" s="26">
        <f>E37/' 2016'!$O$1</f>
        <v>9637.0031189859965</v>
      </c>
    </row>
    <row r="38" spans="2:18" ht="12.95" customHeight="1" x14ac:dyDescent="0.2">
      <c r="B38" s="18" t="s">
        <v>6</v>
      </c>
      <c r="C38" s="18" t="s">
        <v>21</v>
      </c>
      <c r="D38" s="26">
        <v>400450</v>
      </c>
      <c r="E38" s="26">
        <v>325235</v>
      </c>
      <c r="F38" s="26">
        <f>E38/' 2016'!$O$1</f>
        <v>43166.102594730903</v>
      </c>
    </row>
    <row r="39" spans="2:18" ht="12.95" customHeight="1" x14ac:dyDescent="0.2">
      <c r="B39" s="18" t="s">
        <v>30</v>
      </c>
      <c r="C39" s="18" t="s">
        <v>31</v>
      </c>
      <c r="D39" s="26">
        <v>53550</v>
      </c>
      <c r="E39" s="26">
        <v>5729</v>
      </c>
      <c r="F39" s="26">
        <f>E39/' 2016'!$O$1</f>
        <v>760.36896940739257</v>
      </c>
    </row>
    <row r="40" spans="2:18" ht="12.95" customHeight="1" x14ac:dyDescent="0.2">
      <c r="B40" s="18" t="s">
        <v>7</v>
      </c>
      <c r="C40" s="18" t="s">
        <v>22</v>
      </c>
      <c r="D40" s="26">
        <v>667100</v>
      </c>
      <c r="E40" s="26">
        <v>507121</v>
      </c>
      <c r="F40" s="26">
        <f>E40/' 2016'!$O$1</f>
        <v>67306.523326033581</v>
      </c>
    </row>
    <row r="41" spans="2:18" ht="12.95" customHeight="1" x14ac:dyDescent="0.2">
      <c r="B41" s="18" t="s">
        <v>8</v>
      </c>
      <c r="C41" s="18" t="s">
        <v>23</v>
      </c>
      <c r="D41" s="26">
        <v>1720558</v>
      </c>
      <c r="E41" s="26">
        <v>11836912</v>
      </c>
      <c r="F41" s="26">
        <f>E41/' 2016'!$O$1</f>
        <v>1571028.203596788</v>
      </c>
    </row>
    <row r="42" spans="2:18" ht="12.95" customHeight="1" x14ac:dyDescent="0.2">
      <c r="B42" s="18" t="s">
        <v>9</v>
      </c>
      <c r="C42" s="18" t="s">
        <v>24</v>
      </c>
      <c r="D42" s="26">
        <v>668347</v>
      </c>
      <c r="E42" s="26">
        <v>5683737</v>
      </c>
      <c r="F42" s="26">
        <f>E42/' 2016'!$O$1</f>
        <v>754361.53693012137</v>
      </c>
    </row>
    <row r="43" spans="2:18" ht="12.95" customHeight="1" x14ac:dyDescent="0.2">
      <c r="B43" s="18" t="s">
        <v>10</v>
      </c>
      <c r="C43" s="18" t="s">
        <v>25</v>
      </c>
      <c r="D43" s="26">
        <v>2394998</v>
      </c>
      <c r="E43" s="26">
        <v>16563123</v>
      </c>
      <c r="F43" s="26">
        <f>E43/' 2016'!$O$1</f>
        <v>2198304.2006768864</v>
      </c>
    </row>
    <row r="44" spans="2:18" ht="12.95" customHeight="1" x14ac:dyDescent="0.2">
      <c r="B44" s="18" t="s">
        <v>11</v>
      </c>
      <c r="C44" s="18" t="s">
        <v>26</v>
      </c>
      <c r="D44" s="26">
        <v>2133260</v>
      </c>
      <c r="E44" s="26">
        <v>136677</v>
      </c>
      <c r="F44" s="26">
        <f>E44/' 2016'!$O$1</f>
        <v>18140.155285685843</v>
      </c>
    </row>
    <row r="45" spans="2:18" ht="12.95" customHeight="1" x14ac:dyDescent="0.2">
      <c r="B45" s="18" t="s">
        <v>32</v>
      </c>
      <c r="C45" s="18" t="s">
        <v>33</v>
      </c>
      <c r="D45" s="26">
        <v>636</v>
      </c>
      <c r="E45" s="26">
        <v>1075</v>
      </c>
      <c r="F45" s="26">
        <f>E45/' 2016'!$O$1</f>
        <v>142.677019045723</v>
      </c>
    </row>
    <row r="46" spans="2:18" ht="12.95" customHeight="1" x14ac:dyDescent="0.2">
      <c r="B46" s="12" t="s">
        <v>34</v>
      </c>
      <c r="C46" s="12" t="s">
        <v>35</v>
      </c>
      <c r="D46" s="26">
        <v>90</v>
      </c>
      <c r="E46" s="26">
        <v>350</v>
      </c>
      <c r="F46" s="26">
        <f>E46/' 2016'!$O$1</f>
        <v>46.452982945119118</v>
      </c>
    </row>
    <row r="47" spans="2:18" ht="12.95" customHeight="1" x14ac:dyDescent="0.2">
      <c r="B47" s="18" t="s">
        <v>12</v>
      </c>
      <c r="C47" s="18" t="s">
        <v>27</v>
      </c>
      <c r="D47" s="26">
        <v>1813159</v>
      </c>
      <c r="E47" s="26">
        <v>7085043</v>
      </c>
      <c r="F47" s="26">
        <f>E47/' 2016'!$O$1</f>
        <v>940346.80469838739</v>
      </c>
    </row>
    <row r="48" spans="2:18" ht="12.95" customHeight="1" x14ac:dyDescent="0.2">
      <c r="B48" s="18" t="s">
        <v>13</v>
      </c>
      <c r="C48" s="18" t="s">
        <v>28</v>
      </c>
      <c r="D48" s="26">
        <v>62001354</v>
      </c>
      <c r="E48" s="26">
        <v>466796999</v>
      </c>
      <c r="F48" s="26">
        <f>E48/' 2016'!$O$1</f>
        <v>61954608.666799389</v>
      </c>
    </row>
    <row r="49" spans="2:6" ht="12.95" customHeight="1" x14ac:dyDescent="0.2">
      <c r="B49" s="18" t="s">
        <v>14</v>
      </c>
      <c r="C49" s="18" t="s">
        <v>29</v>
      </c>
      <c r="D49" s="26">
        <v>106560</v>
      </c>
      <c r="E49" s="26">
        <v>178280</v>
      </c>
      <c r="F49" s="26">
        <f>E49/' 2016'!$O$1</f>
        <v>23661.822284159531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516302806</v>
      </c>
      <c r="F50" s="8">
        <f>E50/' 2016'!$O$1</f>
        <v>68525158.404671833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516.30280600000003</v>
      </c>
      <c r="F51" s="3">
        <f>E51/' 2016'!$O$1</f>
        <v>68.525158404671842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114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2016'!$O$1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2016'!$O$1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2016'!$O$1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2016'!$O$1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10</v>
      </c>
      <c r="E71" s="26">
        <v>75</v>
      </c>
      <c r="F71" s="26">
        <f>E71/' 2016'!$O$1</f>
        <v>9.954210631096954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75</v>
      </c>
      <c r="F73" s="8">
        <f>E73/' 2016'!$O$1</f>
        <v>9.954210631096954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7.4999999999999993E-5</v>
      </c>
      <c r="F74" s="3">
        <f>E74/' 2016'!$O$1</f>
        <v>9.9542106310969519E-6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115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1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1273.093298</v>
      </c>
      <c r="F81" s="6">
        <f>E81/' 2016'!$O$1</f>
        <v>168.96851788439844</v>
      </c>
    </row>
    <row r="82" spans="2:6" ht="12.95" customHeight="1" x14ac:dyDescent="0.2">
      <c r="B82" s="15" t="s">
        <v>61</v>
      </c>
      <c r="C82" s="5"/>
      <c r="D82" s="5"/>
      <c r="E82" s="11">
        <f>+E51</f>
        <v>516.30280600000003</v>
      </c>
      <c r="F82" s="11">
        <f>E82/' 2016'!$O$1</f>
        <v>68.525158404671842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116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1544720</v>
      </c>
      <c r="E6" s="26">
        <v>7937222</v>
      </c>
      <c r="F6" s="26">
        <f>E6/' 2016'!$O$1</f>
        <v>1053450.3948503549</v>
      </c>
    </row>
    <row r="7" spans="2:6" ht="12.95" customHeight="1" x14ac:dyDescent="0.2">
      <c r="B7" s="18" t="s">
        <v>1</v>
      </c>
      <c r="C7" s="18" t="s">
        <v>16</v>
      </c>
      <c r="D7" s="26">
        <v>1312175</v>
      </c>
      <c r="E7" s="26">
        <v>6890461</v>
      </c>
      <c r="F7" s="26">
        <f>E7/' 2016'!$O$1</f>
        <v>914521.33519145264</v>
      </c>
    </row>
    <row r="8" spans="2:6" ht="12.95" customHeight="1" x14ac:dyDescent="0.2">
      <c r="B8" s="18" t="s">
        <v>2</v>
      </c>
      <c r="C8" s="18" t="s">
        <v>17</v>
      </c>
      <c r="D8" s="26">
        <v>2927010</v>
      </c>
      <c r="E8" s="26">
        <v>789157</v>
      </c>
      <c r="F8" s="26">
        <f>E8/' 2016'!$O$1</f>
        <v>104739.13332006105</v>
      </c>
    </row>
    <row r="9" spans="2:6" ht="12.95" customHeight="1" x14ac:dyDescent="0.2">
      <c r="B9" s="18" t="s">
        <v>3</v>
      </c>
      <c r="C9" s="18" t="s">
        <v>18</v>
      </c>
      <c r="D9" s="26">
        <v>2539080</v>
      </c>
      <c r="E9" s="26">
        <v>2503785</v>
      </c>
      <c r="F9" s="26">
        <f>E9/' 2016'!$O$1</f>
        <v>332309.3768664145</v>
      </c>
    </row>
    <row r="10" spans="2:6" ht="12.95" customHeight="1" x14ac:dyDescent="0.2">
      <c r="B10" s="18" t="s">
        <v>4</v>
      </c>
      <c r="C10" s="18" t="s">
        <v>19</v>
      </c>
      <c r="D10" s="26">
        <v>138203850</v>
      </c>
      <c r="E10" s="26">
        <v>3196584</v>
      </c>
      <c r="F10" s="26">
        <f>E10/' 2016'!$O$1</f>
        <v>424259.60581325897</v>
      </c>
    </row>
    <row r="11" spans="2:6" ht="12.95" customHeight="1" x14ac:dyDescent="0.2">
      <c r="B11" s="18" t="s">
        <v>5</v>
      </c>
      <c r="C11" s="18" t="s">
        <v>20</v>
      </c>
      <c r="D11" s="26">
        <v>5363000</v>
      </c>
      <c r="E11" s="26">
        <v>301109</v>
      </c>
      <c r="F11" s="26">
        <f>E11/' 2016'!$O$1</f>
        <v>39964.032118919633</v>
      </c>
    </row>
    <row r="12" spans="2:6" ht="12.95" customHeight="1" x14ac:dyDescent="0.2">
      <c r="B12" s="18" t="s">
        <v>6</v>
      </c>
      <c r="C12" s="18" t="s">
        <v>21</v>
      </c>
      <c r="D12" s="26">
        <v>2057200</v>
      </c>
      <c r="E12" s="26">
        <v>1666914</v>
      </c>
      <c r="F12" s="26">
        <f>E12/' 2016'!$O$1</f>
        <v>221237.50746565795</v>
      </c>
    </row>
    <row r="13" spans="2:6" ht="12.95" customHeight="1" x14ac:dyDescent="0.2">
      <c r="B13" s="18" t="s">
        <v>30</v>
      </c>
      <c r="C13" s="18" t="s">
        <v>31</v>
      </c>
      <c r="D13" s="26">
        <v>87900</v>
      </c>
      <c r="E13" s="26">
        <v>8520</v>
      </c>
      <c r="F13" s="26">
        <f>E13/' 2016'!$O$1</f>
        <v>1130.7983276926138</v>
      </c>
    </row>
    <row r="14" spans="2:6" ht="12.95" customHeight="1" x14ac:dyDescent="0.2">
      <c r="B14" s="18" t="s">
        <v>7</v>
      </c>
      <c r="C14" s="18" t="s">
        <v>22</v>
      </c>
      <c r="D14" s="26">
        <v>4859960</v>
      </c>
      <c r="E14" s="26">
        <v>3705905</v>
      </c>
      <c r="F14" s="26">
        <f>E14/' 2016'!$O$1</f>
        <v>491858.11931780475</v>
      </c>
    </row>
    <row r="15" spans="2:6" ht="12.95" customHeight="1" x14ac:dyDescent="0.2">
      <c r="B15" s="18" t="s">
        <v>8</v>
      </c>
      <c r="C15" s="18" t="s">
        <v>23</v>
      </c>
      <c r="D15" s="26">
        <v>8650166</v>
      </c>
      <c r="E15" s="26">
        <v>59620416</v>
      </c>
      <c r="F15" s="26">
        <f>E15/' 2016'!$O$1</f>
        <v>7912989.0503683053</v>
      </c>
    </row>
    <row r="16" spans="2:6" ht="12.95" customHeight="1" x14ac:dyDescent="0.2">
      <c r="B16" s="18" t="s">
        <v>9</v>
      </c>
      <c r="C16" s="18" t="s">
        <v>24</v>
      </c>
      <c r="D16" s="26">
        <v>1352655</v>
      </c>
      <c r="E16" s="26">
        <v>11745310</v>
      </c>
      <c r="F16" s="26">
        <f>E16/' 2016'!$O$1</f>
        <v>1558870.5289003914</v>
      </c>
    </row>
    <row r="17" spans="2:18" ht="12.95" customHeight="1" x14ac:dyDescent="0.2">
      <c r="B17" s="18" t="s">
        <v>10</v>
      </c>
      <c r="C17" s="18" t="s">
        <v>25</v>
      </c>
      <c r="D17" s="26">
        <v>25302904</v>
      </c>
      <c r="E17" s="26">
        <v>178841766</v>
      </c>
      <c r="F17" s="26">
        <f>E17/' 2016'!$O$1</f>
        <v>23736381.445351381</v>
      </c>
    </row>
    <row r="18" spans="2:18" ht="12.95" customHeight="1" x14ac:dyDescent="0.2">
      <c r="B18" s="18" t="s">
        <v>11</v>
      </c>
      <c r="C18" s="18" t="s">
        <v>26</v>
      </c>
      <c r="D18" s="26">
        <v>2466280</v>
      </c>
      <c r="E18" s="26">
        <v>142519</v>
      </c>
      <c r="F18" s="26">
        <f>E18/' 2016'!$O$1</f>
        <v>18915.521932444088</v>
      </c>
    </row>
    <row r="19" spans="2:18" ht="12.95" customHeight="1" x14ac:dyDescent="0.2">
      <c r="B19" s="18" t="s">
        <v>32</v>
      </c>
      <c r="C19" s="18" t="s">
        <v>33</v>
      </c>
      <c r="D19" s="26">
        <v>5401</v>
      </c>
      <c r="E19" s="26">
        <v>8014</v>
      </c>
      <c r="F19" s="26">
        <f>E19/' 2016'!$O$1</f>
        <v>1063.6405866348132</v>
      </c>
    </row>
    <row r="20" spans="2:18" ht="12.95" customHeight="1" x14ac:dyDescent="0.2">
      <c r="B20" s="18" t="s">
        <v>34</v>
      </c>
      <c r="C20" s="18" t="s">
        <v>35</v>
      </c>
      <c r="D20" s="26">
        <v>1412</v>
      </c>
      <c r="E20" s="26">
        <v>4861</v>
      </c>
      <c r="F20" s="26">
        <f>E20/' 2016'!$O$1</f>
        <v>645.16557170349722</v>
      </c>
    </row>
    <row r="21" spans="2:18" ht="12.95" customHeight="1" x14ac:dyDescent="0.2">
      <c r="B21" s="18" t="s">
        <v>12</v>
      </c>
      <c r="C21" s="18" t="s">
        <v>27</v>
      </c>
      <c r="D21" s="26">
        <v>2296405</v>
      </c>
      <c r="E21" s="26">
        <v>8722187</v>
      </c>
      <c r="F21" s="26">
        <f>E21/' 2016'!$O$1</f>
        <v>1157633.1541575419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163005255</v>
      </c>
      <c r="E22" s="26">
        <v>1217260353</v>
      </c>
      <c r="F22" s="26">
        <f>E22/' 2016'!$O$1</f>
        <v>161558212.62193906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518500</v>
      </c>
      <c r="E23" s="26">
        <v>861750</v>
      </c>
      <c r="F23" s="26">
        <f>E23/' 2016'!$O$1</f>
        <v>114373.88015130399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1504206833</v>
      </c>
      <c r="F24" s="8">
        <f>E24/' 2016'!$O$1</f>
        <v>199642555.31223041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1504.206833</v>
      </c>
      <c r="F25" s="3">
        <f>E25/' 2016'!$O$1</f>
        <v>199.6425553122304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117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425905</v>
      </c>
      <c r="E32" s="26">
        <v>2202326</v>
      </c>
      <c r="F32" s="26">
        <f>E32/' 2016'!$O$1</f>
        <v>292298.89176454971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353660</v>
      </c>
      <c r="E33" s="26">
        <v>1874773</v>
      </c>
      <c r="F33" s="26">
        <f>E33/' 2016'!$O$1</f>
        <v>248825.13769991373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894010</v>
      </c>
      <c r="E34" s="26">
        <v>255699</v>
      </c>
      <c r="F34" s="26">
        <f>E34/' 2016'!$O$1</f>
        <v>33937.089388811466</v>
      </c>
    </row>
    <row r="35" spans="2:18" ht="12.95" customHeight="1" x14ac:dyDescent="0.2">
      <c r="B35" s="18" t="s">
        <v>3</v>
      </c>
      <c r="C35" s="18" t="s">
        <v>18</v>
      </c>
      <c r="D35" s="26">
        <v>1676480</v>
      </c>
      <c r="E35" s="26">
        <v>1656344</v>
      </c>
      <c r="F35" s="26">
        <f>E35/' 2016'!$O$1</f>
        <v>219834.62738071536</v>
      </c>
    </row>
    <row r="36" spans="2:18" ht="12.95" customHeight="1" x14ac:dyDescent="0.2">
      <c r="B36" s="18" t="s">
        <v>4</v>
      </c>
      <c r="C36" s="18" t="s">
        <v>19</v>
      </c>
      <c r="D36" s="26">
        <v>117520780</v>
      </c>
      <c r="E36" s="26">
        <v>2824321</v>
      </c>
      <c r="F36" s="26">
        <f>E36/' 2016'!$O$1</f>
        <v>374851.81498440506</v>
      </c>
    </row>
    <row r="37" spans="2:18" ht="12.95" customHeight="1" x14ac:dyDescent="0.2">
      <c r="B37" s="18" t="s">
        <v>5</v>
      </c>
      <c r="C37" s="18" t="s">
        <v>20</v>
      </c>
      <c r="D37" s="26">
        <v>662000</v>
      </c>
      <c r="E37" s="26">
        <v>40126</v>
      </c>
      <c r="F37" s="26">
        <f>E37/' 2016'!$O$1</f>
        <v>5325.6354104452848</v>
      </c>
    </row>
    <row r="38" spans="2:18" ht="12.95" customHeight="1" x14ac:dyDescent="0.2">
      <c r="B38" s="18" t="s">
        <v>6</v>
      </c>
      <c r="C38" s="18" t="s">
        <v>21</v>
      </c>
      <c r="D38" s="26">
        <v>405900</v>
      </c>
      <c r="E38" s="26">
        <v>331063</v>
      </c>
      <c r="F38" s="26">
        <f>E38/' 2016'!$O$1</f>
        <v>43939.611122171344</v>
      </c>
    </row>
    <row r="39" spans="2:18" ht="12.95" customHeight="1" x14ac:dyDescent="0.2">
      <c r="B39" s="18" t="s">
        <v>30</v>
      </c>
      <c r="C39" s="18" t="s">
        <v>31</v>
      </c>
      <c r="D39" s="26">
        <v>225250</v>
      </c>
      <c r="E39" s="26">
        <v>2559</v>
      </c>
      <c r="F39" s="26">
        <f>E39/' 2016'!$O$1</f>
        <v>339.63766673302803</v>
      </c>
    </row>
    <row r="40" spans="2:18" ht="12.95" customHeight="1" x14ac:dyDescent="0.2">
      <c r="B40" s="18" t="s">
        <v>7</v>
      </c>
      <c r="C40" s="18" t="s">
        <v>22</v>
      </c>
      <c r="D40" s="26">
        <v>905374</v>
      </c>
      <c r="E40" s="26">
        <v>694430</v>
      </c>
      <c r="F40" s="26">
        <f>E40/' 2016'!$O$1</f>
        <v>92166.699847368771</v>
      </c>
    </row>
    <row r="41" spans="2:18" ht="12.95" customHeight="1" x14ac:dyDescent="0.2">
      <c r="B41" s="18" t="s">
        <v>8</v>
      </c>
      <c r="C41" s="18" t="s">
        <v>23</v>
      </c>
      <c r="D41" s="26">
        <v>1999542</v>
      </c>
      <c r="E41" s="26">
        <v>13899131</v>
      </c>
      <c r="F41" s="26">
        <f>E41/' 2016'!$O$1</f>
        <v>1844731.7008427898</v>
      </c>
    </row>
    <row r="42" spans="2:18" ht="12.95" customHeight="1" x14ac:dyDescent="0.2">
      <c r="B42" s="18" t="s">
        <v>9</v>
      </c>
      <c r="C42" s="18" t="s">
        <v>24</v>
      </c>
      <c r="D42" s="26">
        <v>551939</v>
      </c>
      <c r="E42" s="26">
        <v>4828404</v>
      </c>
      <c r="F42" s="26">
        <f>E42/' 2016'!$O$1</f>
        <v>640839.33904041408</v>
      </c>
    </row>
    <row r="43" spans="2:18" ht="12.95" customHeight="1" x14ac:dyDescent="0.2">
      <c r="B43" s="18" t="s">
        <v>10</v>
      </c>
      <c r="C43" s="18" t="s">
        <v>25</v>
      </c>
      <c r="D43" s="26">
        <v>2964121</v>
      </c>
      <c r="E43" s="26">
        <v>21098313</v>
      </c>
      <c r="F43" s="26">
        <f>E43/' 2016'!$O$1</f>
        <v>2800227.3541708142</v>
      </c>
    </row>
    <row r="44" spans="2:18" ht="12.95" customHeight="1" x14ac:dyDescent="0.2">
      <c r="B44" s="18" t="s">
        <v>11</v>
      </c>
      <c r="C44" s="18" t="s">
        <v>26</v>
      </c>
      <c r="D44" s="26">
        <v>2534070</v>
      </c>
      <c r="E44" s="26">
        <v>162298</v>
      </c>
      <c r="F44" s="26">
        <f>E44/' 2016'!$O$1</f>
        <v>21540.646360076978</v>
      </c>
    </row>
    <row r="45" spans="2:18" ht="12.95" customHeight="1" x14ac:dyDescent="0.2">
      <c r="B45" s="18" t="s">
        <v>32</v>
      </c>
      <c r="C45" s="18" t="s">
        <v>33</v>
      </c>
      <c r="D45" s="26">
        <v>1833</v>
      </c>
      <c r="E45" s="26">
        <v>3098</v>
      </c>
      <c r="F45" s="26">
        <f>E45/' 2016'!$O$1</f>
        <v>411.17526046851151</v>
      </c>
    </row>
    <row r="46" spans="2:18" ht="12.95" customHeight="1" x14ac:dyDescent="0.2">
      <c r="B46" s="12" t="s">
        <v>34</v>
      </c>
      <c r="C46" s="12" t="s">
        <v>35</v>
      </c>
      <c r="D46" s="26">
        <v>690</v>
      </c>
      <c r="E46" s="26">
        <v>2684</v>
      </c>
      <c r="F46" s="26">
        <f>E46/' 2016'!$O$1</f>
        <v>356.22801778485632</v>
      </c>
    </row>
    <row r="47" spans="2:18" ht="12.95" customHeight="1" x14ac:dyDescent="0.2">
      <c r="B47" s="18" t="s">
        <v>12</v>
      </c>
      <c r="C47" s="18" t="s">
        <v>27</v>
      </c>
      <c r="D47" s="26">
        <v>2232487</v>
      </c>
      <c r="E47" s="26">
        <v>8718031</v>
      </c>
      <c r="F47" s="26">
        <f>E47/' 2016'!$O$1</f>
        <v>1157081.5581657707</v>
      </c>
    </row>
    <row r="48" spans="2:18" ht="12.95" customHeight="1" x14ac:dyDescent="0.2">
      <c r="B48" s="18" t="s">
        <v>13</v>
      </c>
      <c r="C48" s="18" t="s">
        <v>28</v>
      </c>
      <c r="D48" s="26">
        <v>73675751</v>
      </c>
      <c r="E48" s="26">
        <v>556075826</v>
      </c>
      <c r="F48" s="26">
        <f>E48/' 2016'!$O$1</f>
        <v>73803945.318202928</v>
      </c>
    </row>
    <row r="49" spans="2:6" ht="12.95" customHeight="1" x14ac:dyDescent="0.2">
      <c r="B49" s="18" t="s">
        <v>14</v>
      </c>
      <c r="C49" s="18" t="s">
        <v>29</v>
      </c>
      <c r="D49" s="26">
        <v>425880</v>
      </c>
      <c r="E49" s="26">
        <v>715934</v>
      </c>
      <c r="F49" s="26">
        <f>E49/' 2016'!$O$1</f>
        <v>95020.771119516881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615385360</v>
      </c>
      <c r="F50" s="8">
        <f>E50/' 2016'!$O$1</f>
        <v>81675673.23644568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615.38535999999999</v>
      </c>
      <c r="F51" s="3">
        <f>E51/' 2016'!$O$1</f>
        <v>81.675673236445675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118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2016'!$O$1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2016'!$O$1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2016'!$O$1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2016'!$O$1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2016'!$O$1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 2016'!$O$1</f>
        <v>0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0</v>
      </c>
      <c r="F74" s="3">
        <f>E74/' 2016'!$O$1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119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1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1504.206833</v>
      </c>
      <c r="F81" s="6">
        <f>E81/' 2016'!$O$1</f>
        <v>199.6425553122304</v>
      </c>
    </row>
    <row r="82" spans="2:6" ht="12.95" customHeight="1" x14ac:dyDescent="0.2">
      <c r="B82" s="15" t="s">
        <v>61</v>
      </c>
      <c r="C82" s="5"/>
      <c r="D82" s="5"/>
      <c r="E82" s="11">
        <f>+E51</f>
        <v>615.38535999999999</v>
      </c>
      <c r="F82" s="11">
        <f>E82/' 2016'!$O$1</f>
        <v>81.675673236445675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58:B72 B6:B23 B32:B49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zoomScaleNormal="100" workbookViewId="0"/>
  </sheetViews>
  <sheetFormatPr defaultColWidth="9.33203125" defaultRowHeight="12.95" customHeight="1" x14ac:dyDescent="0.2"/>
  <cols>
    <col min="1" max="1" width="2.83203125" style="33" customWidth="1"/>
    <col min="2" max="2" width="39" style="33" customWidth="1"/>
    <col min="3" max="14" width="16.1640625" style="33" customWidth="1"/>
    <col min="15" max="15" width="19.5" style="33" customWidth="1"/>
    <col min="16" max="16" width="11.6640625" style="33" customWidth="1"/>
    <col min="17" max="16384" width="9.33203125" style="33"/>
  </cols>
  <sheetData>
    <row r="1" spans="2:15" ht="12.95" customHeight="1" x14ac:dyDescent="0.2">
      <c r="O1" s="59">
        <v>7.5345000000000004</v>
      </c>
    </row>
    <row r="2" spans="2:15" ht="12.95" customHeight="1" x14ac:dyDescent="0.25">
      <c r="B2" s="34" t="s">
        <v>120</v>
      </c>
    </row>
    <row r="3" spans="2:15" ht="12.95" customHeight="1" x14ac:dyDescent="0.2">
      <c r="B3" s="35" t="s">
        <v>36</v>
      </c>
    </row>
    <row r="5" spans="2:15" ht="12.95" customHeight="1" x14ac:dyDescent="0.2">
      <c r="B5" s="36"/>
      <c r="C5" s="36" t="s">
        <v>37</v>
      </c>
      <c r="D5" s="36" t="s">
        <v>38</v>
      </c>
      <c r="E5" s="36" t="s">
        <v>39</v>
      </c>
      <c r="F5" s="36" t="s">
        <v>40</v>
      </c>
      <c r="G5" s="36" t="s">
        <v>41</v>
      </c>
      <c r="H5" s="36" t="s">
        <v>42</v>
      </c>
      <c r="I5" s="36" t="s">
        <v>43</v>
      </c>
      <c r="J5" s="36" t="s">
        <v>44</v>
      </c>
      <c r="K5" s="36" t="s">
        <v>45</v>
      </c>
      <c r="L5" s="36" t="s">
        <v>46</v>
      </c>
      <c r="M5" s="36" t="s">
        <v>47</v>
      </c>
      <c r="N5" s="36" t="s">
        <v>48</v>
      </c>
    </row>
    <row r="6" spans="2:15" ht="12.95" customHeight="1" x14ac:dyDescent="0.2">
      <c r="B6" s="37" t="s">
        <v>49</v>
      </c>
      <c r="C6" s="38">
        <f>+'January 2016'!E24</f>
        <v>957330421</v>
      </c>
      <c r="D6" s="38">
        <f>'February 2016 '!$E$24+'February 2016 '!$E$73</f>
        <v>1076056200</v>
      </c>
      <c r="E6" s="38">
        <f>+'March 2016'!E24+'March 2016'!E73</f>
        <v>1272624289</v>
      </c>
      <c r="F6" s="38">
        <f>+'April 2016 '!E24+'April 2016 '!E73</f>
        <v>1298895813</v>
      </c>
      <c r="G6" s="38">
        <f>+'May 2016'!E24+'May 2016'!E73</f>
        <v>1912661676</v>
      </c>
      <c r="H6" s="38">
        <f>+'June 2016 '!E24+'June 2016 '!E73</f>
        <v>2028016944</v>
      </c>
      <c r="I6" s="38">
        <f>+'July 2016 '!E24+'July 2016 '!E73</f>
        <v>3086192347</v>
      </c>
      <c r="J6" s="38">
        <f>+'August 2016'!E24+'August 2016'!E73</f>
        <v>3441410667</v>
      </c>
      <c r="K6" s="38">
        <f>+'September 2016'!E24+'September 2016'!E73</f>
        <v>1900515242</v>
      </c>
      <c r="L6" s="38">
        <f>+'October 2016 '!E24</f>
        <v>1468983122</v>
      </c>
      <c r="M6" s="38">
        <f>+'November 2016 '!E24+'November 2016 '!E73</f>
        <v>1273093298</v>
      </c>
      <c r="N6" s="38">
        <f>+'December 2016 '!E24</f>
        <v>1504206833</v>
      </c>
    </row>
    <row r="7" spans="2:15" ht="12.95" customHeight="1" x14ac:dyDescent="0.2">
      <c r="B7" s="37" t="s">
        <v>50</v>
      </c>
      <c r="C7" s="38">
        <f>+'January 2016'!E50</f>
        <v>466848800</v>
      </c>
      <c r="D7" s="38">
        <f>+'February 2016 '!$E$50</f>
        <v>483397581</v>
      </c>
      <c r="E7" s="38">
        <f>+'March 2016'!E50</f>
        <v>561829302</v>
      </c>
      <c r="F7" s="38">
        <f>+'April 2016 '!E50</f>
        <v>547876125</v>
      </c>
      <c r="G7" s="38">
        <f>+'May 2016'!E50</f>
        <v>622833727</v>
      </c>
      <c r="H7" s="38">
        <f>+'June 2016 '!E50</f>
        <v>639920495</v>
      </c>
      <c r="I7" s="38">
        <f>+'July 2016 '!E50</f>
        <v>887325683</v>
      </c>
      <c r="J7" s="38">
        <f>+'August 2016'!E50</f>
        <v>1113442867</v>
      </c>
      <c r="K7" s="38">
        <f>+'September 2016'!E50</f>
        <v>753538954</v>
      </c>
      <c r="L7" s="38">
        <f>+'October 2016 '!E50</f>
        <v>626270860</v>
      </c>
      <c r="M7" s="38">
        <f>+'November 2016 '!E50</f>
        <v>516302806</v>
      </c>
      <c r="N7" s="38">
        <f>+'December 2016 '!E50</f>
        <v>615385360</v>
      </c>
    </row>
    <row r="8" spans="2:15" ht="12.95" customHeight="1" x14ac:dyDescent="0.2">
      <c r="B8" s="39" t="s">
        <v>51</v>
      </c>
      <c r="C8" s="40">
        <f t="shared" ref="C8:N8" si="0">SUM(C6:C7)</f>
        <v>1424179221</v>
      </c>
      <c r="D8" s="40">
        <f t="shared" si="0"/>
        <v>1559453781</v>
      </c>
      <c r="E8" s="40">
        <f t="shared" si="0"/>
        <v>1834453591</v>
      </c>
      <c r="F8" s="40">
        <f t="shared" si="0"/>
        <v>1846771938</v>
      </c>
      <c r="G8" s="40">
        <f t="shared" si="0"/>
        <v>2535495403</v>
      </c>
      <c r="H8" s="40">
        <f t="shared" si="0"/>
        <v>2667937439</v>
      </c>
      <c r="I8" s="40">
        <f t="shared" si="0"/>
        <v>3973518030</v>
      </c>
      <c r="J8" s="40">
        <f t="shared" si="0"/>
        <v>4554853534</v>
      </c>
      <c r="K8" s="40">
        <f t="shared" si="0"/>
        <v>2654054196</v>
      </c>
      <c r="L8" s="40">
        <f t="shared" si="0"/>
        <v>2095253982</v>
      </c>
      <c r="M8" s="40">
        <f t="shared" si="0"/>
        <v>1789396104</v>
      </c>
      <c r="N8" s="40">
        <f t="shared" si="0"/>
        <v>2119592193</v>
      </c>
    </row>
    <row r="9" spans="2:15" ht="12.95" customHeight="1" x14ac:dyDescent="0.2">
      <c r="B9" s="3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2:15" ht="12.95" customHeight="1" x14ac:dyDescent="0.2">
      <c r="B10" s="3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2:15" ht="12.95" customHeight="1" x14ac:dyDescent="0.2">
      <c r="B11" s="35" t="s">
        <v>126</v>
      </c>
    </row>
    <row r="13" spans="2:15" ht="12.95" customHeight="1" x14ac:dyDescent="0.2">
      <c r="B13" s="36"/>
      <c r="C13" s="36" t="s">
        <v>37</v>
      </c>
      <c r="D13" s="36" t="s">
        <v>38</v>
      </c>
      <c r="E13" s="36" t="s">
        <v>39</v>
      </c>
      <c r="F13" s="36" t="s">
        <v>40</v>
      </c>
      <c r="G13" s="36" t="s">
        <v>41</v>
      </c>
      <c r="H13" s="36" t="s">
        <v>42</v>
      </c>
      <c r="I13" s="36" t="s">
        <v>43</v>
      </c>
      <c r="J13" s="36" t="s">
        <v>44</v>
      </c>
      <c r="K13" s="36" t="s">
        <v>45</v>
      </c>
      <c r="L13" s="36" t="s">
        <v>46</v>
      </c>
      <c r="M13" s="36" t="s">
        <v>47</v>
      </c>
      <c r="N13" s="36" t="s">
        <v>48</v>
      </c>
    </row>
    <row r="14" spans="2:15" ht="12.95" customHeight="1" x14ac:dyDescent="0.2">
      <c r="B14" s="37" t="s">
        <v>49</v>
      </c>
      <c r="C14" s="38">
        <f>C6/$O$1</f>
        <v>127059582.0558763</v>
      </c>
      <c r="D14" s="38">
        <f t="shared" ref="D14:N14" si="1">D6/$O$1</f>
        <v>142817200.87597054</v>
      </c>
      <c r="E14" s="38">
        <f t="shared" si="1"/>
        <v>168906269.6927467</v>
      </c>
      <c r="F14" s="38">
        <f t="shared" si="1"/>
        <v>172393100.13935894</v>
      </c>
      <c r="G14" s="38">
        <f t="shared" si="1"/>
        <v>253853829.18574557</v>
      </c>
      <c r="H14" s="38">
        <f t="shared" si="1"/>
        <v>269164104.32012743</v>
      </c>
      <c r="I14" s="38">
        <f t="shared" si="1"/>
        <v>409608115.60156614</v>
      </c>
      <c r="J14" s="38">
        <f t="shared" si="1"/>
        <v>456753688.63229144</v>
      </c>
      <c r="K14" s="38">
        <f t="shared" si="1"/>
        <v>252241720.35304266</v>
      </c>
      <c r="L14" s="38">
        <f t="shared" si="1"/>
        <v>194967565.46552524</v>
      </c>
      <c r="M14" s="38">
        <f t="shared" si="1"/>
        <v>168968517.88439843</v>
      </c>
      <c r="N14" s="38">
        <f t="shared" si="1"/>
        <v>199642555.31223041</v>
      </c>
    </row>
    <row r="15" spans="2:15" ht="12.95" customHeight="1" x14ac:dyDescent="0.2">
      <c r="B15" s="37" t="s">
        <v>50</v>
      </c>
      <c r="C15" s="38">
        <f t="shared" ref="C15:N16" si="2">C7/$O$1</f>
        <v>61961483.840998068</v>
      </c>
      <c r="D15" s="38">
        <f t="shared" si="2"/>
        <v>64157884.531156674</v>
      </c>
      <c r="E15" s="38">
        <f t="shared" si="2"/>
        <v>74567562.811069071</v>
      </c>
      <c r="F15" s="38">
        <f t="shared" si="2"/>
        <v>72715657.973322704</v>
      </c>
      <c r="G15" s="38">
        <f t="shared" si="2"/>
        <v>82664241.422788501</v>
      </c>
      <c r="H15" s="38">
        <f t="shared" si="2"/>
        <v>84932045.258477658</v>
      </c>
      <c r="I15" s="38">
        <f t="shared" si="2"/>
        <v>117768356.62618621</v>
      </c>
      <c r="J15" s="38">
        <f t="shared" si="2"/>
        <v>147779264.31747293</v>
      </c>
      <c r="K15" s="38">
        <f t="shared" si="2"/>
        <v>100011806.22469971</v>
      </c>
      <c r="L15" s="38">
        <f t="shared" si="2"/>
        <v>83120427.367443085</v>
      </c>
      <c r="M15" s="38">
        <f t="shared" si="2"/>
        <v>68525158.404671833</v>
      </c>
      <c r="N15" s="38">
        <f t="shared" si="2"/>
        <v>81675673.23644568</v>
      </c>
    </row>
    <row r="16" spans="2:15" ht="12.95" customHeight="1" x14ac:dyDescent="0.2">
      <c r="B16" s="39" t="s">
        <v>51</v>
      </c>
      <c r="C16" s="40">
        <f t="shared" si="2"/>
        <v>189021065.89687437</v>
      </c>
      <c r="D16" s="40">
        <f t="shared" si="2"/>
        <v>206975085.4071272</v>
      </c>
      <c r="E16" s="40">
        <f t="shared" si="2"/>
        <v>243473832.50381577</v>
      </c>
      <c r="F16" s="40">
        <f t="shared" si="2"/>
        <v>245108758.11268166</v>
      </c>
      <c r="G16" s="40">
        <f t="shared" si="2"/>
        <v>336518070.60853404</v>
      </c>
      <c r="H16" s="40">
        <f t="shared" si="2"/>
        <v>354096149.57860506</v>
      </c>
      <c r="I16" s="40">
        <f t="shared" si="2"/>
        <v>527376472.22775233</v>
      </c>
      <c r="J16" s="40">
        <f t="shared" si="2"/>
        <v>604532952.94976437</v>
      </c>
      <c r="K16" s="40">
        <f t="shared" si="2"/>
        <v>352253526.57774234</v>
      </c>
      <c r="L16" s="40">
        <f t="shared" si="2"/>
        <v>278087992.83296835</v>
      </c>
      <c r="M16" s="40">
        <f t="shared" si="2"/>
        <v>237493676.28907028</v>
      </c>
      <c r="N16" s="40">
        <f t="shared" si="2"/>
        <v>281318228.54867607</v>
      </c>
    </row>
    <row r="17" spans="2:16" ht="12.95" customHeight="1" x14ac:dyDescent="0.2">
      <c r="B17" s="37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2:16" ht="12.95" customHeight="1" x14ac:dyDescent="0.2">
      <c r="B18" s="37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2:16" ht="12.95" customHeight="1" x14ac:dyDescent="0.2">
      <c r="B19" s="42" t="s">
        <v>52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2:16" ht="12.95" customHeight="1" x14ac:dyDescent="0.2">
      <c r="B20" s="35" t="s">
        <v>53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2:16" ht="12.95" customHeight="1" x14ac:dyDescent="0.2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2:16" ht="11.25" x14ac:dyDescent="0.2">
      <c r="B22" s="43" t="s">
        <v>54</v>
      </c>
      <c r="C22" s="36" t="s">
        <v>37</v>
      </c>
      <c r="D22" s="36" t="s">
        <v>38</v>
      </c>
      <c r="E22" s="36" t="s">
        <v>39</v>
      </c>
      <c r="F22" s="36" t="s">
        <v>40</v>
      </c>
      <c r="G22" s="36" t="s">
        <v>41</v>
      </c>
      <c r="H22" s="36" t="s">
        <v>42</v>
      </c>
      <c r="I22" s="36" t="s">
        <v>43</v>
      </c>
      <c r="J22" s="36" t="s">
        <v>44</v>
      </c>
      <c r="K22" s="36" t="s">
        <v>45</v>
      </c>
      <c r="L22" s="36" t="s">
        <v>46</v>
      </c>
      <c r="M22" s="36" t="s">
        <v>47</v>
      </c>
      <c r="N22" s="36" t="s">
        <v>48</v>
      </c>
      <c r="O22" s="44" t="s">
        <v>58</v>
      </c>
      <c r="P22" s="36" t="s">
        <v>79</v>
      </c>
    </row>
    <row r="23" spans="2:16" ht="12.95" customHeight="1" x14ac:dyDescent="0.2">
      <c r="B23" s="45" t="s">
        <v>15</v>
      </c>
      <c r="C23" s="38">
        <f>+'January 2016'!E6+'January 2016'!E32</f>
        <v>5253976</v>
      </c>
      <c r="D23" s="38">
        <f>'February 2016 '!$E$6+'February 2016 '!$E$32+'February 2016 '!$E$58</f>
        <v>4518603</v>
      </c>
      <c r="E23" s="38">
        <f>+'March 2016'!E6+'March 2016'!E32</f>
        <v>9914691</v>
      </c>
      <c r="F23" s="38">
        <f>+'April 2016 '!E6+'April 2016 '!E32</f>
        <v>8290033</v>
      </c>
      <c r="G23" s="38">
        <f>+'May 2016'!E6+'May 2016'!E32</f>
        <v>9430693</v>
      </c>
      <c r="H23" s="38">
        <f>+'June 2016 '!E6+'June 2016 '!E32</f>
        <v>20063738</v>
      </c>
      <c r="I23" s="38">
        <f>+'July 2016 '!E6+'July 2016 '!E32</f>
        <v>31166037</v>
      </c>
      <c r="J23" s="38">
        <f>+'August 2016'!E6+'August 2016'!E32</f>
        <v>27496336</v>
      </c>
      <c r="K23" s="38">
        <f>+'September 2016'!E6+'September 2016'!E32</f>
        <v>18044496</v>
      </c>
      <c r="L23" s="38">
        <f>+'October 2016 '!E6+'October 2016 '!E32</f>
        <v>18134948</v>
      </c>
      <c r="M23" s="38">
        <f>+'November 2016 '!E6+'November 2016 '!E32</f>
        <v>8384225</v>
      </c>
      <c r="N23" s="38">
        <f>+'December 2016 '!E6+'December 2016 '!E32</f>
        <v>10139548</v>
      </c>
      <c r="O23" s="38">
        <f t="shared" ref="O23:O40" si="3">SUM(C23:N23)</f>
        <v>170837324</v>
      </c>
      <c r="P23" s="46">
        <f>+O23/O41</f>
        <v>5.879799322964961E-3</v>
      </c>
    </row>
    <row r="24" spans="2:16" ht="12.95" customHeight="1" x14ac:dyDescent="0.2">
      <c r="B24" s="45" t="s">
        <v>16</v>
      </c>
      <c r="C24" s="38">
        <f>+'January 2016'!E7+'January 2016'!E33</f>
        <v>4505537</v>
      </c>
      <c r="D24" s="38">
        <f>'February 2016 '!$E$7+'February 2016 '!$E$33+'February 2016 '!$E$59</f>
        <v>3977380</v>
      </c>
      <c r="E24" s="38">
        <f>+'March 2016'!E7+'March 2016'!E33</f>
        <v>6355454</v>
      </c>
      <c r="F24" s="38">
        <f>+'April 2016 '!E7+'April 2016 '!E33</f>
        <v>8764183</v>
      </c>
      <c r="G24" s="38">
        <f>+'May 2016'!E7+'May 2016'!E33</f>
        <v>8288529</v>
      </c>
      <c r="H24" s="38">
        <f>+'June 2016 '!E7+'June 2016 '!E33</f>
        <v>11521914</v>
      </c>
      <c r="I24" s="38">
        <f>+'July 2016 '!E7+'July 2016 '!E33</f>
        <v>16901196</v>
      </c>
      <c r="J24" s="38">
        <f>+'August 2016'!E7+'August 2016'!E33</f>
        <v>17190185</v>
      </c>
      <c r="K24" s="38">
        <f>+'September 2016'!E7+'September 2016'!E33</f>
        <v>11004558</v>
      </c>
      <c r="L24" s="38">
        <f>+'October 2016 '!E7+'October 2016 '!E33</f>
        <v>9778194</v>
      </c>
      <c r="M24" s="38">
        <f>+'November 2016 '!E7+'November 2016 '!E33</f>
        <v>6812956</v>
      </c>
      <c r="N24" s="38">
        <f>+'December 2016 '!E7+'December 2016 '!E33</f>
        <v>8765234</v>
      </c>
      <c r="O24" s="38">
        <f t="shared" si="3"/>
        <v>113865320</v>
      </c>
      <c r="P24" s="46">
        <f>+O24/O41</f>
        <v>3.9189634663511158E-3</v>
      </c>
    </row>
    <row r="25" spans="2:16" ht="12.95" customHeight="1" x14ac:dyDescent="0.2">
      <c r="B25" s="45" t="s">
        <v>17</v>
      </c>
      <c r="C25" s="38">
        <f>+'January 2016'!E8+'January 2016'!E34</f>
        <v>378815</v>
      </c>
      <c r="D25" s="38">
        <f>+'February 2016 '!$E$8+'February 2016 '!$E$34</f>
        <v>1187681</v>
      </c>
      <c r="E25" s="38">
        <f>+'March 2016'!E8+'March 2016'!E34</f>
        <v>796720</v>
      </c>
      <c r="F25" s="38">
        <f>+'April 2016 '!E8+'April 2016 '!E34</f>
        <v>825247</v>
      </c>
      <c r="G25" s="38">
        <f>+'May 2016'!E8+'May 2016'!E34</f>
        <v>1732864</v>
      </c>
      <c r="H25" s="38">
        <f>+'June 2016 '!E8+'June 2016 '!E34</f>
        <v>8748934</v>
      </c>
      <c r="I25" s="38">
        <f>+'July 2016 '!E8+'July 2016 '!E34</f>
        <v>18911221</v>
      </c>
      <c r="J25" s="38">
        <f>+'August 2016'!E8+'August 2016'!E34</f>
        <v>16480616</v>
      </c>
      <c r="K25" s="38">
        <f>+'September 2016'!E8+'September 2016'!E34</f>
        <v>9167411</v>
      </c>
      <c r="L25" s="38">
        <f>+'October 2016 '!E8+'October 2016 '!E34</f>
        <v>1000921</v>
      </c>
      <c r="M25" s="38">
        <f>+'November 2016 '!E8+'November 2016 '!E34</f>
        <v>502438</v>
      </c>
      <c r="N25" s="38">
        <f>+'December 2016 '!E8+'December 2016 '!E34</f>
        <v>1044856</v>
      </c>
      <c r="O25" s="38">
        <f t="shared" si="3"/>
        <v>60777724</v>
      </c>
      <c r="P25" s="46">
        <f>+O25/O41</f>
        <v>2.091819352230964E-3</v>
      </c>
    </row>
    <row r="26" spans="2:16" ht="12.95" customHeight="1" x14ac:dyDescent="0.2">
      <c r="B26" s="45" t="s">
        <v>18</v>
      </c>
      <c r="C26" s="38">
        <f>+'January 2016'!E9+'January 2016'!E35</f>
        <v>3554746</v>
      </c>
      <c r="D26" s="38">
        <f>'February 2016 '!$E$9+'February 2016 '!$E$35</f>
        <v>3544681</v>
      </c>
      <c r="E26" s="38">
        <f>+'March 2016'!E9+'March 2016'!E35</f>
        <v>4081980</v>
      </c>
      <c r="F26" s="38">
        <f>+'April 2016 '!E9+'April 2016 '!E35</f>
        <v>4610661</v>
      </c>
      <c r="G26" s="38">
        <f>+'May 2016'!E9+'May 2016'!E35</f>
        <v>3665952</v>
      </c>
      <c r="H26" s="38">
        <f>+'June 2016 '!E9+'June 2016 '!E35</f>
        <v>3875617</v>
      </c>
      <c r="I26" s="38">
        <f>+'July 2016 '!E9+'July 2016 '!E35</f>
        <v>10430323</v>
      </c>
      <c r="J26" s="38">
        <f>+'August 2016'!E9+'August 2016'!E35</f>
        <v>5736044</v>
      </c>
      <c r="K26" s="38">
        <f>+'September 2016'!E9+'September 2016'!E35</f>
        <v>5228749</v>
      </c>
      <c r="L26" s="38">
        <f>+'October 2016 '!E9+'October 2016 '!E35</f>
        <v>3963795</v>
      </c>
      <c r="M26" s="38">
        <f>+'November 2016 '!E9+'November 2016 '!E35</f>
        <v>4062208</v>
      </c>
      <c r="N26" s="38">
        <f>+'December 2016 '!E9+'December 2016 '!E35</f>
        <v>4160129</v>
      </c>
      <c r="O26" s="38">
        <f t="shared" si="3"/>
        <v>56914885</v>
      </c>
      <c r="P26" s="46">
        <f>+O26/O41</f>
        <v>1.9588699615174761E-3</v>
      </c>
    </row>
    <row r="27" spans="2:16" ht="12.95" customHeight="1" x14ac:dyDescent="0.2">
      <c r="B27" s="45" t="s">
        <v>19</v>
      </c>
      <c r="C27" s="38">
        <f>+'January 2016'!E10+'January 2016'!E36</f>
        <v>3049731</v>
      </c>
      <c r="D27" s="38">
        <f>'February 2016 '!$E$10+'February 2016 '!$E$36</f>
        <v>4429811</v>
      </c>
      <c r="E27" s="38">
        <f>+'March 2016'!E10+'March 2016'!E36</f>
        <v>4943209</v>
      </c>
      <c r="F27" s="38">
        <f>+'April 2016 '!E10+'April 2016 '!E36</f>
        <v>3354481</v>
      </c>
      <c r="G27" s="38">
        <f>+'May 2016'!E10+'May 2016'!E36</f>
        <v>6280001</v>
      </c>
      <c r="H27" s="38">
        <f>+'June 2016 '!E10+'June 2016 '!E36</f>
        <v>7655077</v>
      </c>
      <c r="I27" s="38">
        <f>+'July 2016 '!E10+'July 2016 '!E36</f>
        <v>13013909</v>
      </c>
      <c r="J27" s="38">
        <f>+'August 2016'!E10+'August 2016'!E36</f>
        <v>14820978</v>
      </c>
      <c r="K27" s="38">
        <f>+'September 2016'!E10+'September 2016'!E36</f>
        <v>7964794</v>
      </c>
      <c r="L27" s="38">
        <f>+'October 2016 '!E10+'October 2016 '!E36</f>
        <v>5716262</v>
      </c>
      <c r="M27" s="38">
        <f>+'November 2016 '!E10+'November 2016 '!E36</f>
        <v>4620518</v>
      </c>
      <c r="N27" s="38">
        <f>+'December 2016 '!E10+'December 2016 '!E36</f>
        <v>6020905</v>
      </c>
      <c r="O27" s="38">
        <f t="shared" si="3"/>
        <v>81869676</v>
      </c>
      <c r="P27" s="46">
        <f>+O27/O41</f>
        <v>2.8177523169126716E-3</v>
      </c>
    </row>
    <row r="28" spans="2:16" ht="12.95" customHeight="1" x14ac:dyDescent="0.2">
      <c r="B28" s="45" t="s">
        <v>20</v>
      </c>
      <c r="C28" s="38">
        <f>+'January 2016'!E11+'January 2016'!E37</f>
        <v>611608</v>
      </c>
      <c r="D28" s="38">
        <f>+'February 2016 '!$E$11+'February 2016 '!$E$37</f>
        <v>792920</v>
      </c>
      <c r="E28" s="38">
        <f>+'March 2016'!E11+'March 2016'!E37</f>
        <v>521460</v>
      </c>
      <c r="F28" s="38">
        <f>+'April 2016 '!E11+'April 2016 '!E37</f>
        <v>1338970</v>
      </c>
      <c r="G28" s="38">
        <f>+'May 2016'!E11+'May 2016'!E37</f>
        <v>3826695</v>
      </c>
      <c r="H28" s="38">
        <f>+'June 2016 '!E11+'June 2016 '!E37</f>
        <v>1553739</v>
      </c>
      <c r="I28" s="38">
        <f>+'July 2016 '!E11+'July 2016 '!E37</f>
        <v>2013044</v>
      </c>
      <c r="J28" s="38">
        <f>+'August 2016'!E11+'August 2016'!E37</f>
        <v>2980787</v>
      </c>
      <c r="K28" s="38">
        <f>+'September 2016'!E11+'September 2016'!E37</f>
        <v>2984621</v>
      </c>
      <c r="L28" s="38">
        <f>+'October 2016 '!E11+'October 2016 '!E37</f>
        <v>2083057</v>
      </c>
      <c r="M28" s="38">
        <f>+'November 2016 '!E11+'November 2016 '!E37</f>
        <v>826398</v>
      </c>
      <c r="N28" s="38">
        <f>+'December 2016 '!E11+'December 2016 '!E37</f>
        <v>341235</v>
      </c>
      <c r="O28" s="38">
        <f t="shared" si="3"/>
        <v>19874534</v>
      </c>
      <c r="P28" s="46">
        <f>+O28/O41</f>
        <v>6.8403243987504806E-4</v>
      </c>
    </row>
    <row r="29" spans="2:16" ht="12.95" customHeight="1" x14ac:dyDescent="0.2">
      <c r="B29" s="45" t="s">
        <v>21</v>
      </c>
      <c r="C29" s="38">
        <f>+'January 2016'!E12+'January 2016'!E38</f>
        <v>1942340</v>
      </c>
      <c r="D29" s="38">
        <f>+'February 2016 '!$E$12+'February 2016 '!$E$38</f>
        <v>928059</v>
      </c>
      <c r="E29" s="38">
        <f>+'March 2016'!E12+'March 2016'!E38</f>
        <v>1928852</v>
      </c>
      <c r="F29" s="38">
        <f>+'April 2016 '!E12+'April 2016 '!E38</f>
        <v>1458426</v>
      </c>
      <c r="G29" s="38">
        <f>+'May 2016'!E12+'May 2016'!E38</f>
        <v>1692913</v>
      </c>
      <c r="H29" s="38">
        <f>+'June 2016 '!E12+'June 2016 '!E38</f>
        <v>2591027</v>
      </c>
      <c r="I29" s="38">
        <f>+'July 2016 '!E12+'July 2016 '!E38</f>
        <v>5027439</v>
      </c>
      <c r="J29" s="38">
        <f>+'August 2016'!E12+'August 2016'!E38</f>
        <v>4216912</v>
      </c>
      <c r="K29" s="38">
        <f>+'September 2016'!E12+'September 2016'!E38</f>
        <v>5406636</v>
      </c>
      <c r="L29" s="38">
        <f>+'October 2016 '!E12+'October 2016 '!E38</f>
        <v>2027742</v>
      </c>
      <c r="M29" s="38">
        <f>+'November 2016 '!E12+'November 2016 '!E38</f>
        <v>1142669</v>
      </c>
      <c r="N29" s="38">
        <f>+'December 2016 '!E12+'December 2016 '!E38</f>
        <v>1997977</v>
      </c>
      <c r="O29" s="38">
        <f t="shared" si="3"/>
        <v>30360992</v>
      </c>
      <c r="P29" s="46">
        <f>+O29/O41</f>
        <v>1.0449504594566502E-3</v>
      </c>
    </row>
    <row r="30" spans="2:16" ht="12.95" customHeight="1" x14ac:dyDescent="0.2">
      <c r="B30" s="47" t="s">
        <v>31</v>
      </c>
      <c r="C30" s="38">
        <f>+'January 2016'!E13+'January 2016'!E39</f>
        <v>4804</v>
      </c>
      <c r="D30" s="38">
        <f>'February 2016 '!$E$13+'February 2016 '!$E$39</f>
        <v>2512</v>
      </c>
      <c r="E30" s="38">
        <f>+'March 2016'!E13+'March 2016'!E39</f>
        <v>9481</v>
      </c>
      <c r="F30" s="38">
        <f>+'April 2016 '!E13+'April 2016 '!E39</f>
        <v>9874</v>
      </c>
      <c r="G30" s="38">
        <f>+'May 2016'!E13+'May 2016'!E39</f>
        <v>12155</v>
      </c>
      <c r="H30" s="38">
        <f>+'June 2016 '!E13+'June 2016 '!E39</f>
        <v>26870</v>
      </c>
      <c r="I30" s="38">
        <f>+'July 2016 '!E39+'July 2016 '!E13</f>
        <v>28040</v>
      </c>
      <c r="J30" s="38">
        <f>+'August 2016'!E13+'August 2016'!E39</f>
        <v>32548</v>
      </c>
      <c r="K30" s="38">
        <f>+'September 2016'!E13+'September 2016'!E39</f>
        <v>35004</v>
      </c>
      <c r="L30" s="38">
        <f>+'October 2016 '!E13+'October 2016 '!E39</f>
        <v>13727</v>
      </c>
      <c r="M30" s="38">
        <f>+'November 2016 '!E13+'November 2016 '!E39</f>
        <v>15716</v>
      </c>
      <c r="N30" s="38">
        <f>+'December 2016 '!E13+'December 2016 '!E39</f>
        <v>11079</v>
      </c>
      <c r="O30" s="38">
        <f t="shared" si="3"/>
        <v>201810</v>
      </c>
      <c r="P30" s="46">
        <f>+O30/O41</f>
        <v>6.9458024369871242E-6</v>
      </c>
    </row>
    <row r="31" spans="2:16" ht="12.95" customHeight="1" x14ac:dyDescent="0.2">
      <c r="B31" s="45" t="s">
        <v>22</v>
      </c>
      <c r="C31" s="38">
        <f>+'January 2016'!E14+'January 2016'!E40</f>
        <v>2289065</v>
      </c>
      <c r="D31" s="38">
        <f>'February 2016 '!$E$14+'February 2016 '!$E$40</f>
        <v>1725423</v>
      </c>
      <c r="E31" s="38">
        <f>+'March 2016'!E14+'March 2016'!E40</f>
        <v>3133414</v>
      </c>
      <c r="F31" s="38">
        <f>+'April 2016 '!E14+'April 2016 '!E40</f>
        <v>4444408</v>
      </c>
      <c r="G31" s="38">
        <f>+'May 2016'!E14+'May 2016'!E40</f>
        <v>4339268</v>
      </c>
      <c r="H31" s="38">
        <f>+'June 2016 '!E14+'June 2016 '!E40</f>
        <v>5420292</v>
      </c>
      <c r="I31" s="38">
        <f>+'July 2016 '!E14+'July 2016 '!E40</f>
        <v>15396320</v>
      </c>
      <c r="J31" s="38">
        <f>+'August 2016'!E14+'August 2016'!E40</f>
        <v>8924764</v>
      </c>
      <c r="K31" s="38">
        <f>+'September 2016'!E14+'September 2016'!E40</f>
        <v>5220211</v>
      </c>
      <c r="L31" s="38">
        <f>+'October 2016 '!E14+'October 2016 '!E40</f>
        <v>2605027</v>
      </c>
      <c r="M31" s="38">
        <f>+'November 2016 '!E14+'November 2016 '!E40</f>
        <v>2626424</v>
      </c>
      <c r="N31" s="38">
        <f>+'December 2016 '!E14+'December 2016 '!E40</f>
        <v>4400335</v>
      </c>
      <c r="O31" s="38">
        <f t="shared" si="3"/>
        <v>60524951</v>
      </c>
      <c r="P31" s="46">
        <f>+O31/O41</f>
        <v>2.0831195290338749E-3</v>
      </c>
    </row>
    <row r="32" spans="2:16" ht="12.95" customHeight="1" x14ac:dyDescent="0.2">
      <c r="B32" s="45" t="s">
        <v>23</v>
      </c>
      <c r="C32" s="38">
        <f>+'January 2016'!E15+'January 2016'!E41</f>
        <v>46746476</v>
      </c>
      <c r="D32" s="38">
        <f>+'February 2016 '!$E$15+'February 2016 '!$E$41</f>
        <v>54401560</v>
      </c>
      <c r="E32" s="38">
        <f>+'March 2016'!E15+'March 2016'!E41</f>
        <v>66402738</v>
      </c>
      <c r="F32" s="38">
        <f>+'April 2016 '!E15+'April 2016 '!E41</f>
        <v>72649479</v>
      </c>
      <c r="G32" s="38">
        <f>+'May 2016'!E15+'May 2016'!E41</f>
        <v>87238497</v>
      </c>
      <c r="H32" s="38">
        <f>+'June 2016 '!E15+'June 2016 '!E41</f>
        <v>70697949</v>
      </c>
      <c r="I32" s="38">
        <f>+'July 2016 '!E15+'July 2016 '!E41</f>
        <v>145558314</v>
      </c>
      <c r="J32" s="38">
        <f>+'August 2016'!E15+'August 2016'!E41</f>
        <v>121399697</v>
      </c>
      <c r="K32" s="38">
        <f>+'September 2016'!E15+'September 2016'!E41</f>
        <v>81764646</v>
      </c>
      <c r="L32" s="38">
        <f>+'October 2016 '!E15+'October 2016 '!E41</f>
        <v>76103368</v>
      </c>
      <c r="M32" s="38">
        <f>+'November 2016 '!E15+'November 2016 '!E41</f>
        <v>63500053</v>
      </c>
      <c r="N32" s="38">
        <f>+'December 2016 '!E15+'December 2016 '!E41</f>
        <v>73519547</v>
      </c>
      <c r="O32" s="38">
        <f t="shared" si="3"/>
        <v>959982324</v>
      </c>
      <c r="P32" s="46">
        <f>+O32/O41</f>
        <v>3.3040223802109719E-2</v>
      </c>
    </row>
    <row r="33" spans="1:16" ht="12.95" customHeight="1" x14ac:dyDescent="0.2">
      <c r="B33" s="45" t="s">
        <v>24</v>
      </c>
      <c r="C33" s="38">
        <f>+'January 2016'!E16+'January 2016'!E42</f>
        <v>13448663</v>
      </c>
      <c r="D33" s="38">
        <f>+'February 2016 '!$E$16+'February 2016 '!$E$42</f>
        <v>12679025</v>
      </c>
      <c r="E33" s="38">
        <f>+'March 2016'!E16+'March 2016'!E42</f>
        <v>15542386</v>
      </c>
      <c r="F33" s="38">
        <f>+'April 2016 '!E16+'April 2016 '!E42</f>
        <v>24700220</v>
      </c>
      <c r="G33" s="38">
        <f>+'May 2016'!E16+'May 2016'!E42</f>
        <v>33738127</v>
      </c>
      <c r="H33" s="38">
        <f>+'June 2016 '!E16+'June 2016 '!E42</f>
        <v>40277702</v>
      </c>
      <c r="I33" s="38">
        <f>+'July 2016 '!E16+'July 2016 '!E42+'July 2016 '!E67</f>
        <v>42304296</v>
      </c>
      <c r="J33" s="38">
        <f>+'August 2016'!E16+'August 2016'!E42</f>
        <v>42566406</v>
      </c>
      <c r="K33" s="38">
        <f>+'September 2016'!E16+'September 2016'!E42</f>
        <v>34229357</v>
      </c>
      <c r="L33" s="38">
        <f>+'October 2016 '!E16+'October 2016 '!E42</f>
        <v>22773120</v>
      </c>
      <c r="M33" s="38">
        <f>+'November 2016 '!E16+'November 2016 '!E42</f>
        <v>17194830</v>
      </c>
      <c r="N33" s="38">
        <f>+'December 2016 '!E16+'December 2016 '!E42</f>
        <v>16573714</v>
      </c>
      <c r="O33" s="38">
        <f t="shared" si="3"/>
        <v>316027846</v>
      </c>
      <c r="P33" s="46">
        <f>+O33/O41</f>
        <v>1.0876898978755222E-2</v>
      </c>
    </row>
    <row r="34" spans="1:16" ht="12.95" customHeight="1" x14ac:dyDescent="0.2">
      <c r="B34" s="45" t="s">
        <v>25</v>
      </c>
      <c r="C34" s="38">
        <f>+'January 2016'!E17+'January 2016'!E43</f>
        <v>115555885</v>
      </c>
      <c r="D34" s="38">
        <f>+'February 2016 '!$E$17+'February 2016 '!$E$43</f>
        <v>111902013</v>
      </c>
      <c r="E34" s="38">
        <f>+'March 2016'!E17+'March 2016'!E43</f>
        <v>120618722</v>
      </c>
      <c r="F34" s="38">
        <f>+'April 2016 '!E17+'April 2016 '!E43</f>
        <v>118028953</v>
      </c>
      <c r="G34" s="38">
        <f>+'May 2016'!E17+'May 2016'!E43+'May 2016'!E68</f>
        <v>164404338</v>
      </c>
      <c r="H34" s="38">
        <f>+'June 2016 '!E17+'June 2016 '!E43</f>
        <v>171542085</v>
      </c>
      <c r="I34" s="38">
        <f>+'July 2016 '!E17+'July 2016 '!E43</f>
        <v>212791149</v>
      </c>
      <c r="J34" s="38">
        <f>+'August 2016'!E17+'August 2016'!E43+'August 2016'!E68</f>
        <v>165538944</v>
      </c>
      <c r="K34" s="38">
        <f>+'September 2016'!E17+'September 2016'!E43</f>
        <v>159673918</v>
      </c>
      <c r="L34" s="38">
        <f>+'October 2016 '!E17+'October 2016 '!E43</f>
        <v>168637467</v>
      </c>
      <c r="M34" s="38">
        <f>+'November 2016 '!E17+'November 2016 '!E43</f>
        <v>188726471</v>
      </c>
      <c r="N34" s="38">
        <f>+'December 2016 '!E17+'December 2016 '!E43</f>
        <v>199940079</v>
      </c>
      <c r="O34" s="38">
        <f t="shared" si="3"/>
        <v>1897360024</v>
      </c>
      <c r="P34" s="46">
        <f>+O34/O41</f>
        <v>6.5302452200293085E-2</v>
      </c>
    </row>
    <row r="35" spans="1:16" ht="12.95" customHeight="1" x14ac:dyDescent="0.2">
      <c r="B35" s="45" t="s">
        <v>26</v>
      </c>
      <c r="C35" s="38">
        <f>+'January 2016'!E18+'January 2016'!E44</f>
        <v>176482</v>
      </c>
      <c r="D35" s="38">
        <f>+'February 2016 '!$E$18+'February 2016 '!$E$44</f>
        <v>211672</v>
      </c>
      <c r="E35" s="38">
        <f>+'March 2016'!E18+'March 2016'!E44</f>
        <v>223449</v>
      </c>
      <c r="F35" s="38">
        <f>+'April 2016 '!E18+'April 2016 '!E44</f>
        <v>248781</v>
      </c>
      <c r="G35" s="38">
        <f>+'May 2016'!E18+'May 2016'!E44</f>
        <v>272927</v>
      </c>
      <c r="H35" s="38">
        <f>+'June 2016 '!E18+'June 2016 '!E44</f>
        <v>279529</v>
      </c>
      <c r="I35" s="38">
        <f>+'July 2016 '!E18+'July 2016 '!E44</f>
        <v>264831</v>
      </c>
      <c r="J35" s="38">
        <f>+'August 2016'!E44+'August 2016'!E18</f>
        <v>290651</v>
      </c>
      <c r="K35" s="38">
        <f>+'September 2016'!E18+'September 2016'!E44</f>
        <v>258897</v>
      </c>
      <c r="L35" s="38">
        <f>+'October 2016 '!E18+'October 2016 '!E44</f>
        <v>333131</v>
      </c>
      <c r="M35" s="38">
        <f>+'November 2016 '!E18+'November 2016 '!E44</f>
        <v>310099</v>
      </c>
      <c r="N35" s="38">
        <f>+'December 2016 '!E18+'December 2016 '!E44</f>
        <v>304817</v>
      </c>
      <c r="O35" s="38">
        <f t="shared" si="3"/>
        <v>3175266</v>
      </c>
      <c r="P35" s="46">
        <f>+O35/O41</f>
        <v>1.0928482394768523E-4</v>
      </c>
    </row>
    <row r="36" spans="1:16" ht="12.95" customHeight="1" x14ac:dyDescent="0.2">
      <c r="B36" s="47" t="s">
        <v>33</v>
      </c>
      <c r="C36" s="38">
        <f>+'January 2016'!E19+'January 2016'!E45</f>
        <v>2845</v>
      </c>
      <c r="D36" s="38">
        <f>+'February 2016 '!$E$19+'February 2016 '!$E$45</f>
        <v>2941</v>
      </c>
      <c r="E36" s="38">
        <f>+'March 2016'!E19+'March 2016'!E45</f>
        <v>2137</v>
      </c>
      <c r="F36" s="38">
        <f>+'April 2016 '!E19+'April 2016 '!E45</f>
        <v>6202</v>
      </c>
      <c r="G36" s="38">
        <f>+'May 2016'!E19+'May 2016'!E45</f>
        <v>7599</v>
      </c>
      <c r="H36" s="38">
        <f>+'June 2016 '!E19+'June 2016 '!E45</f>
        <v>9161</v>
      </c>
      <c r="I36" s="38">
        <f>+'July 2016 '!E19+'July 2016 '!E45</f>
        <v>28554</v>
      </c>
      <c r="J36" s="38">
        <f>+'August 2016'!E19+'August 2016'!E45</f>
        <v>37751</v>
      </c>
      <c r="K36" s="38">
        <f>+'September 2016'!E19+'September 2016'!E45</f>
        <v>23076</v>
      </c>
      <c r="L36" s="38">
        <f>+'October 2016 '!E19+'October 2016 '!E45</f>
        <v>7824</v>
      </c>
      <c r="M36" s="38">
        <f>+'November 2016 '!E19+'November 2016 '!E45</f>
        <v>5503</v>
      </c>
      <c r="N36" s="38">
        <f>+'December 2016 '!E19+'December 2016 '!E45</f>
        <v>11112</v>
      </c>
      <c r="O36" s="38">
        <f t="shared" si="3"/>
        <v>144705</v>
      </c>
      <c r="P36" s="46">
        <f>+O36/O41</f>
        <v>4.9803891860870209E-6</v>
      </c>
    </row>
    <row r="37" spans="1:16" ht="12.95" customHeight="1" x14ac:dyDescent="0.2">
      <c r="A37" s="37"/>
      <c r="B37" s="47" t="s">
        <v>35</v>
      </c>
      <c r="C37" s="38">
        <f>+'January 2016'!E20+'January 2016'!E46</f>
        <v>20783</v>
      </c>
      <c r="D37" s="38">
        <f>+'February 2016 '!$E$20+'February 2016 '!$E$46</f>
        <v>5107</v>
      </c>
      <c r="E37" s="38">
        <f>+'March 2016'!E20+'March 2016'!E46</f>
        <v>5571</v>
      </c>
      <c r="F37" s="38">
        <f>+'April 2016 '!E20+'April 2016 '!E46</f>
        <v>9668</v>
      </c>
      <c r="G37" s="38">
        <f>+'May 2016'!E20+'May 2016'!E46</f>
        <v>6138</v>
      </c>
      <c r="H37" s="38">
        <f>+'June 2016 '!E20+'June 2016 '!E46</f>
        <v>16089</v>
      </c>
      <c r="I37" s="38">
        <f>+'July 2016 '!E20+'July 2016 '!E46</f>
        <v>21799</v>
      </c>
      <c r="J37" s="38">
        <f>+'August 2016'!E20+'August 2016'!E46</f>
        <v>14032</v>
      </c>
      <c r="K37" s="38">
        <f>+'September 2016'!E20+'September 2016'!E46</f>
        <v>11847</v>
      </c>
      <c r="L37" s="38">
        <f>+'October 2016 '!E20+'October 2016 '!E46</f>
        <v>8778</v>
      </c>
      <c r="M37" s="38">
        <f>+'November 2016 '!E20+'November 2016 '!E46</f>
        <v>7833</v>
      </c>
      <c r="N37" s="38">
        <f>+'December 2016 '!E20+'December 2016 '!E46</f>
        <v>7545</v>
      </c>
      <c r="O37" s="38">
        <f t="shared" si="3"/>
        <v>135190</v>
      </c>
      <c r="P37" s="46">
        <f>+O37/O41</f>
        <v>4.6529063547707711E-6</v>
      </c>
    </row>
    <row r="38" spans="1:16" ht="12.95" customHeight="1" x14ac:dyDescent="0.2">
      <c r="B38" s="45" t="s">
        <v>27</v>
      </c>
      <c r="C38" s="38">
        <f>+'January 2016'!E21+'January 2016'!E47</f>
        <v>13088107</v>
      </c>
      <c r="D38" s="38">
        <f>'February 2016 '!$E$21+'February 2016 '!$E$47</f>
        <v>13782394</v>
      </c>
      <c r="E38" s="38">
        <f>+'March 2016'!E21+'March 2016'!E47</f>
        <v>16268835</v>
      </c>
      <c r="F38" s="38">
        <f>+'April 2016 '!E21+'April 2016 '!E47</f>
        <v>16430748</v>
      </c>
      <c r="G38" s="38">
        <f>+'May 2016'!E21+'May 2016'!E47</f>
        <v>23527665</v>
      </c>
      <c r="H38" s="38">
        <f>+'June 2016 '!E21+'June 2016 '!E47</f>
        <v>20282362</v>
      </c>
      <c r="I38" s="38">
        <f>+'July 2016 '!E21+'July 2016 '!E47</f>
        <v>46637590</v>
      </c>
      <c r="J38" s="38">
        <f>+'August 2016'!E21+'August 2016'!E47</f>
        <v>32480557</v>
      </c>
      <c r="K38" s="38">
        <f>+'September 2016'!E21+'September 2016'!E47</f>
        <v>19394154</v>
      </c>
      <c r="L38" s="38">
        <f>+'October 2016 '!E21+'October 2016 '!E47</f>
        <v>18993046</v>
      </c>
      <c r="M38" s="38">
        <f>+'November 2016 '!E21+'November 2016 '!E47</f>
        <v>15862703</v>
      </c>
      <c r="N38" s="38">
        <f>+'December 2016 '!E21+'December 2016 '!E47</f>
        <v>17440218</v>
      </c>
      <c r="O38" s="38">
        <f t="shared" si="3"/>
        <v>254188379</v>
      </c>
      <c r="P38" s="46">
        <f>+O38/O41</f>
        <v>8.7485370512462544E-3</v>
      </c>
    </row>
    <row r="39" spans="1:16" ht="12.95" customHeight="1" x14ac:dyDescent="0.2">
      <c r="B39" s="45" t="s">
        <v>28</v>
      </c>
      <c r="C39" s="38">
        <f>+'January 2016'!E22+'January 2016'!E48</f>
        <v>1213119212</v>
      </c>
      <c r="D39" s="38">
        <f>'February 2016 '!$E$22+'February 2016 '!$E$48</f>
        <v>1345061504</v>
      </c>
      <c r="E39" s="38">
        <f>+'March 2016'!E22+'March 2016'!E48</f>
        <v>1583000917</v>
      </c>
      <c r="F39" s="38">
        <f>+'April 2016 '!E22+'April 2016 '!E48+'April 2016 '!E71</f>
        <v>1580565981</v>
      </c>
      <c r="G39" s="38">
        <f>+'May 2016'!E22+'May 2016'!E48+'May 2016'!E71</f>
        <v>2184167003</v>
      </c>
      <c r="H39" s="38">
        <f>+'June 2016 '!E22+'June 2016 '!E48</f>
        <v>2296964780</v>
      </c>
      <c r="I39" s="38">
        <f>+'July 2016 '!E22+'July 2016 '!E48+'July 2016 '!E71</f>
        <v>3390929214</v>
      </c>
      <c r="J39" s="38">
        <f>+'August 2016'!E22+'August 2016'!E48+'August 2016'!E71</f>
        <v>4070327064</v>
      </c>
      <c r="K39" s="38">
        <f>+'September 2016'!E22+'September 2016'!E48+'September 2016'!E71</f>
        <v>2282953156</v>
      </c>
      <c r="L39" s="38">
        <f>+'October 2016 '!E22+'October 2016 '!E48</f>
        <v>1759170381</v>
      </c>
      <c r="M39" s="38">
        <f>+'November 2016 '!E22+'November 2016 '!E48+'November 2016 '!E71</f>
        <v>1474346693</v>
      </c>
      <c r="N39" s="38">
        <f>+'December 2016 '!E22+'December 2016 '!E48</f>
        <v>1773336179</v>
      </c>
      <c r="O39" s="38">
        <f t="shared" si="3"/>
        <v>24953942084</v>
      </c>
      <c r="P39" s="46">
        <f>+O39/O41</f>
        <v>0.8588531378003208</v>
      </c>
    </row>
    <row r="40" spans="1:16" ht="12.95" customHeight="1" x14ac:dyDescent="0.2">
      <c r="B40" s="45" t="s">
        <v>29</v>
      </c>
      <c r="C40" s="38">
        <f>+'January 2016'!E23+'January 2016'!E49</f>
        <v>430146</v>
      </c>
      <c r="D40" s="38">
        <f>'February 2016 '!$E$23+'February 2016 '!$E$49</f>
        <v>300495</v>
      </c>
      <c r="E40" s="38">
        <f>+'March 2016'!E23+'March 2016'!E49</f>
        <v>703575</v>
      </c>
      <c r="F40" s="38">
        <f>+'April 2016 '!E23+'April 2016 '!E49</f>
        <v>1035623</v>
      </c>
      <c r="G40" s="38">
        <f>+'May 2016'!E23+'May 2016'!E49</f>
        <v>2864039</v>
      </c>
      <c r="H40" s="38">
        <f>+'June 2016 '!E23+'June 2016 '!E49</f>
        <v>6409438</v>
      </c>
      <c r="I40" s="38">
        <f>+'July 2016 '!E23+'July 2016 '!E49</f>
        <v>22094754</v>
      </c>
      <c r="J40" s="38">
        <f>+'August 2016'!E23+'August 2016'!E49</f>
        <v>24319262</v>
      </c>
      <c r="K40" s="38">
        <f>+'September 2016'!E23+'September 2016'!E49</f>
        <v>10688665</v>
      </c>
      <c r="L40" s="38">
        <f>+'October 2016 '!E23+'October 2016 '!E49</f>
        <v>3903194</v>
      </c>
      <c r="M40" s="38">
        <f>+'November 2016 '!E23+'November 2016 '!E49</f>
        <v>448367</v>
      </c>
      <c r="N40" s="38">
        <f>+'December 2016 '!E23+'December 2016 '!E49</f>
        <v>1577684</v>
      </c>
      <c r="O40" s="38">
        <f t="shared" si="3"/>
        <v>74775242</v>
      </c>
      <c r="P40" s="46">
        <f>+O40/O41</f>
        <v>2.5735793970065998E-3</v>
      </c>
    </row>
    <row r="41" spans="1:16" ht="12.95" customHeight="1" x14ac:dyDescent="0.2">
      <c r="B41" s="39" t="s">
        <v>51</v>
      </c>
      <c r="C41" s="40">
        <f t="shared" ref="C41:N41" si="4">SUM(C23:C40)</f>
        <v>1424179221</v>
      </c>
      <c r="D41" s="40">
        <f t="shared" si="4"/>
        <v>1559453781</v>
      </c>
      <c r="E41" s="40">
        <f t="shared" si="4"/>
        <v>1834453591</v>
      </c>
      <c r="F41" s="40">
        <f t="shared" si="4"/>
        <v>1846771938</v>
      </c>
      <c r="G41" s="40">
        <f t="shared" si="4"/>
        <v>2535495403</v>
      </c>
      <c r="H41" s="40">
        <f t="shared" si="4"/>
        <v>2667936303</v>
      </c>
      <c r="I41" s="40">
        <f t="shared" si="4"/>
        <v>3973518030</v>
      </c>
      <c r="J41" s="40">
        <f t="shared" si="4"/>
        <v>4554853534</v>
      </c>
      <c r="K41" s="40">
        <f t="shared" si="4"/>
        <v>2654054196</v>
      </c>
      <c r="L41" s="40">
        <f t="shared" si="4"/>
        <v>2095253982</v>
      </c>
      <c r="M41" s="40">
        <f t="shared" si="4"/>
        <v>1789396104</v>
      </c>
      <c r="N41" s="40">
        <f t="shared" si="4"/>
        <v>2119592193</v>
      </c>
      <c r="O41" s="40">
        <f t="shared" ref="O41:P41" si="5">SUM(O23:O40)</f>
        <v>29054958276</v>
      </c>
      <c r="P41" s="48">
        <f t="shared" si="5"/>
        <v>1</v>
      </c>
    </row>
    <row r="42" spans="1:16" ht="12.95" customHeight="1" x14ac:dyDescent="0.2"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6" ht="12.95" customHeight="1" x14ac:dyDescent="0.2"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6" ht="12.95" customHeight="1" x14ac:dyDescent="0.2">
      <c r="B44" s="35" t="s">
        <v>121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6" ht="12.95" customHeight="1" x14ac:dyDescent="0.2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6" ht="12.95" customHeight="1" x14ac:dyDescent="0.2">
      <c r="B46" s="43" t="s">
        <v>54</v>
      </c>
      <c r="C46" s="36" t="s">
        <v>37</v>
      </c>
      <c r="D46" s="36" t="s">
        <v>38</v>
      </c>
      <c r="E46" s="36" t="s">
        <v>39</v>
      </c>
      <c r="F46" s="36" t="s">
        <v>40</v>
      </c>
      <c r="G46" s="36" t="s">
        <v>41</v>
      </c>
      <c r="H46" s="36" t="s">
        <v>42</v>
      </c>
      <c r="I46" s="36" t="s">
        <v>43</v>
      </c>
      <c r="J46" s="36" t="s">
        <v>44</v>
      </c>
      <c r="K46" s="36" t="s">
        <v>45</v>
      </c>
      <c r="L46" s="36" t="s">
        <v>46</v>
      </c>
      <c r="M46" s="36" t="s">
        <v>47</v>
      </c>
      <c r="N46" s="36" t="s">
        <v>48</v>
      </c>
      <c r="O46" s="44" t="s">
        <v>58</v>
      </c>
      <c r="P46" s="36" t="s">
        <v>79</v>
      </c>
    </row>
    <row r="47" spans="1:16" ht="12.95" customHeight="1" x14ac:dyDescent="0.2">
      <c r="B47" s="45" t="s">
        <v>15</v>
      </c>
      <c r="C47" s="38">
        <f>C23/$O$1</f>
        <v>697322.45006304327</v>
      </c>
      <c r="D47" s="38">
        <f t="shared" ref="D47:O47" si="6">D23/$O$1</f>
        <v>599721.6802707545</v>
      </c>
      <c r="E47" s="38">
        <f t="shared" si="6"/>
        <v>1315905.6340832172</v>
      </c>
      <c r="F47" s="38">
        <f t="shared" si="6"/>
        <v>1100276.4616099277</v>
      </c>
      <c r="G47" s="38">
        <f t="shared" si="6"/>
        <v>1251668.060256155</v>
      </c>
      <c r="H47" s="38">
        <f t="shared" si="6"/>
        <v>2662915.6546552526</v>
      </c>
      <c r="I47" s="38">
        <f t="shared" si="6"/>
        <v>4136443.9577941466</v>
      </c>
      <c r="J47" s="38">
        <f t="shared" si="6"/>
        <v>3649390.9350321852</v>
      </c>
      <c r="K47" s="38">
        <f t="shared" si="6"/>
        <v>2394916.1855464862</v>
      </c>
      <c r="L47" s="38">
        <f t="shared" si="6"/>
        <v>2406921.229013206</v>
      </c>
      <c r="M47" s="38">
        <f t="shared" si="6"/>
        <v>1112777.8883801179</v>
      </c>
      <c r="N47" s="38">
        <f t="shared" si="6"/>
        <v>1345749.2866149046</v>
      </c>
      <c r="O47" s="38">
        <f t="shared" si="6"/>
        <v>22674009.423319396</v>
      </c>
      <c r="P47" s="46">
        <f>+O47/O65</f>
        <v>5.879799322964961E-3</v>
      </c>
    </row>
    <row r="48" spans="1:16" ht="12.95" customHeight="1" x14ac:dyDescent="0.2">
      <c r="B48" s="45" t="s">
        <v>16</v>
      </c>
      <c r="C48" s="38">
        <f t="shared" ref="C48:O48" si="7">C24/$O$1</f>
        <v>597987.52405600902</v>
      </c>
      <c r="D48" s="38">
        <f t="shared" si="7"/>
        <v>527889.04373216536</v>
      </c>
      <c r="E48" s="38">
        <f t="shared" si="7"/>
        <v>843513.7036299688</v>
      </c>
      <c r="F48" s="38">
        <f t="shared" si="7"/>
        <v>1163206.9812197227</v>
      </c>
      <c r="G48" s="38">
        <f t="shared" si="7"/>
        <v>1100076.846506072</v>
      </c>
      <c r="H48" s="38">
        <f t="shared" si="7"/>
        <v>1529220.7843917976</v>
      </c>
      <c r="I48" s="38">
        <f t="shared" si="7"/>
        <v>2243174.1986860442</v>
      </c>
      <c r="J48" s="38">
        <f t="shared" si="7"/>
        <v>2281529.6303669782</v>
      </c>
      <c r="K48" s="38">
        <f t="shared" si="7"/>
        <v>1460555.8431216404</v>
      </c>
      <c r="L48" s="38">
        <f t="shared" si="7"/>
        <v>1297789.368903046</v>
      </c>
      <c r="M48" s="38">
        <f t="shared" si="7"/>
        <v>904234.65392527706</v>
      </c>
      <c r="N48" s="38">
        <f t="shared" si="7"/>
        <v>1163346.4728913663</v>
      </c>
      <c r="O48" s="38">
        <f t="shared" si="7"/>
        <v>15112525.051430088</v>
      </c>
      <c r="P48" s="46">
        <f>+O48/O65</f>
        <v>3.9189634663511158E-3</v>
      </c>
    </row>
    <row r="49" spans="2:16" ht="12.95" customHeight="1" x14ac:dyDescent="0.2">
      <c r="B49" s="45" t="s">
        <v>17</v>
      </c>
      <c r="C49" s="38">
        <f t="shared" ref="C49:O49" si="8">C25/$O$1</f>
        <v>50277.390669586566</v>
      </c>
      <c r="D49" s="38">
        <f t="shared" si="8"/>
        <v>157632.35782069148</v>
      </c>
      <c r="E49" s="38">
        <f t="shared" si="8"/>
        <v>105742.91592010086</v>
      </c>
      <c r="F49" s="38">
        <f t="shared" si="8"/>
        <v>109529.09947574489</v>
      </c>
      <c r="G49" s="38">
        <f t="shared" si="8"/>
        <v>229990.57668060253</v>
      </c>
      <c r="H49" s="38">
        <f t="shared" si="8"/>
        <v>1161183.0911142079</v>
      </c>
      <c r="I49" s="38">
        <f t="shared" si="8"/>
        <v>2509950.3616696526</v>
      </c>
      <c r="J49" s="38">
        <f t="shared" si="8"/>
        <v>2187353.6399230207</v>
      </c>
      <c r="K49" s="38">
        <f t="shared" si="8"/>
        <v>1216724.5338111355</v>
      </c>
      <c r="L49" s="38">
        <f t="shared" si="8"/>
        <v>132845.04612117592</v>
      </c>
      <c r="M49" s="38">
        <f t="shared" si="8"/>
        <v>66684.982414227881</v>
      </c>
      <c r="N49" s="38">
        <f t="shared" si="8"/>
        <v>138676.22270887252</v>
      </c>
      <c r="O49" s="38">
        <f t="shared" si="8"/>
        <v>8066590.2183290198</v>
      </c>
      <c r="P49" s="46">
        <f>+O49/O65</f>
        <v>2.091819352230964E-3</v>
      </c>
    </row>
    <row r="50" spans="2:16" ht="12.95" customHeight="1" x14ac:dyDescent="0.2">
      <c r="B50" s="45" t="s">
        <v>18</v>
      </c>
      <c r="C50" s="38">
        <f t="shared" ref="C50:O50" si="9">C26/$O$1</f>
        <v>471795.87232065829</v>
      </c>
      <c r="D50" s="38">
        <f t="shared" si="9"/>
        <v>470460.01725396508</v>
      </c>
      <c r="E50" s="38">
        <f t="shared" si="9"/>
        <v>541771.84949233523</v>
      </c>
      <c r="F50" s="38">
        <f t="shared" si="9"/>
        <v>611939.87656778819</v>
      </c>
      <c r="G50" s="38">
        <f t="shared" si="9"/>
        <v>486555.44495321519</v>
      </c>
      <c r="H50" s="38">
        <f t="shared" si="9"/>
        <v>514382.77257946774</v>
      </c>
      <c r="I50" s="38">
        <f t="shared" si="9"/>
        <v>1384341.7612316676</v>
      </c>
      <c r="J50" s="38">
        <f t="shared" si="9"/>
        <v>761303.8688698652</v>
      </c>
      <c r="K50" s="38">
        <f t="shared" si="9"/>
        <v>693974.25177516753</v>
      </c>
      <c r="L50" s="38">
        <f t="shared" si="9"/>
        <v>526086.00437985267</v>
      </c>
      <c r="M50" s="38">
        <f t="shared" si="9"/>
        <v>539147.65412436123</v>
      </c>
      <c r="N50" s="38">
        <f t="shared" si="9"/>
        <v>552144.00424712989</v>
      </c>
      <c r="O50" s="38">
        <f t="shared" si="9"/>
        <v>7553903.3777954737</v>
      </c>
      <c r="P50" s="46">
        <f>+O50/O65</f>
        <v>1.9588699615174766E-3</v>
      </c>
    </row>
    <row r="51" spans="2:16" ht="12.95" customHeight="1" x14ac:dyDescent="0.2">
      <c r="B51" s="45" t="s">
        <v>19</v>
      </c>
      <c r="C51" s="38">
        <f t="shared" ref="C51:O51" si="10">C27/$O$1</f>
        <v>404768.86322914588</v>
      </c>
      <c r="D51" s="38">
        <f t="shared" si="10"/>
        <v>587936.95666600298</v>
      </c>
      <c r="E51" s="38">
        <f t="shared" si="10"/>
        <v>656076.58106045518</v>
      </c>
      <c r="F51" s="38">
        <f t="shared" si="10"/>
        <v>445216.13909350318</v>
      </c>
      <c r="G51" s="38">
        <f t="shared" si="10"/>
        <v>833499.36956666003</v>
      </c>
      <c r="H51" s="38">
        <f t="shared" si="10"/>
        <v>1016003.3180702103</v>
      </c>
      <c r="I51" s="38">
        <f t="shared" si="10"/>
        <v>1727242.5509323776</v>
      </c>
      <c r="J51" s="38">
        <f t="shared" si="10"/>
        <v>1967081.8236113875</v>
      </c>
      <c r="K51" s="38">
        <f t="shared" si="10"/>
        <v>1057109.828123963</v>
      </c>
      <c r="L51" s="38">
        <f t="shared" si="10"/>
        <v>758678.34627380711</v>
      </c>
      <c r="M51" s="38">
        <f t="shared" si="10"/>
        <v>613248.12529033108</v>
      </c>
      <c r="N51" s="38">
        <f t="shared" si="10"/>
        <v>799111.42079766409</v>
      </c>
      <c r="O51" s="38">
        <f t="shared" si="10"/>
        <v>10865973.322715508</v>
      </c>
      <c r="P51" s="46">
        <f>+O51/O65</f>
        <v>2.8177523169126716E-3</v>
      </c>
    </row>
    <row r="52" spans="2:16" ht="12.95" customHeight="1" x14ac:dyDescent="0.2">
      <c r="B52" s="45" t="s">
        <v>20</v>
      </c>
      <c r="C52" s="38">
        <f t="shared" ref="C52:O52" si="11">C28/$O$1</f>
        <v>81174.331408852609</v>
      </c>
      <c r="D52" s="38">
        <f t="shared" si="11"/>
        <v>105238.56924812528</v>
      </c>
      <c r="E52" s="38">
        <f t="shared" si="11"/>
        <v>69209.635675890895</v>
      </c>
      <c r="F52" s="38">
        <f t="shared" si="11"/>
        <v>177711.85878293184</v>
      </c>
      <c r="G52" s="38">
        <f t="shared" si="11"/>
        <v>507889.7073462074</v>
      </c>
      <c r="H52" s="38">
        <f t="shared" si="11"/>
        <v>206216.60362333266</v>
      </c>
      <c r="I52" s="38">
        <f t="shared" si="11"/>
        <v>267176.85314221249</v>
      </c>
      <c r="J52" s="38">
        <f t="shared" si="11"/>
        <v>395618.42192580795</v>
      </c>
      <c r="K52" s="38">
        <f t="shared" si="11"/>
        <v>396127.28117326961</v>
      </c>
      <c r="L52" s="38">
        <f t="shared" si="11"/>
        <v>276469.17512774566</v>
      </c>
      <c r="M52" s="38">
        <f t="shared" si="11"/>
        <v>109681.86342823014</v>
      </c>
      <c r="N52" s="38">
        <f t="shared" si="11"/>
        <v>45289.667529364917</v>
      </c>
      <c r="O52" s="38">
        <f t="shared" si="11"/>
        <v>2637803.9684119713</v>
      </c>
      <c r="P52" s="46">
        <f>+O52/O65</f>
        <v>6.8403243987504806E-4</v>
      </c>
    </row>
    <row r="53" spans="2:16" ht="12.95" customHeight="1" x14ac:dyDescent="0.2">
      <c r="B53" s="45" t="s">
        <v>21</v>
      </c>
      <c r="C53" s="38">
        <f t="shared" ref="C53:O53" si="12">C29/$O$1</f>
        <v>257792.81969606475</v>
      </c>
      <c r="D53" s="38">
        <f t="shared" si="12"/>
        <v>123174.59685446943</v>
      </c>
      <c r="E53" s="38">
        <f t="shared" si="12"/>
        <v>256002.65445616827</v>
      </c>
      <c r="F53" s="38">
        <f t="shared" si="12"/>
        <v>193566.3945849094</v>
      </c>
      <c r="G53" s="38">
        <f t="shared" si="12"/>
        <v>224688.16776162983</v>
      </c>
      <c r="H53" s="38">
        <f t="shared" si="12"/>
        <v>343888.38011812326</v>
      </c>
      <c r="I53" s="38">
        <f t="shared" si="12"/>
        <v>667255.82321321918</v>
      </c>
      <c r="J53" s="38">
        <f t="shared" si="12"/>
        <v>559680.40347733756</v>
      </c>
      <c r="K53" s="38">
        <f t="shared" si="12"/>
        <v>717583.9139956201</v>
      </c>
      <c r="L53" s="38">
        <f t="shared" si="12"/>
        <v>269127.61298029067</v>
      </c>
      <c r="M53" s="38">
        <f t="shared" si="12"/>
        <v>151658.23876833232</v>
      </c>
      <c r="N53" s="38">
        <f t="shared" si="12"/>
        <v>265177.11858782929</v>
      </c>
      <c r="O53" s="38">
        <f t="shared" si="12"/>
        <v>4029596.1244939943</v>
      </c>
      <c r="P53" s="46">
        <f>+O53/O65</f>
        <v>1.0449504594566502E-3</v>
      </c>
    </row>
    <row r="54" spans="2:16" ht="12.95" customHeight="1" x14ac:dyDescent="0.2">
      <c r="B54" s="47" t="s">
        <v>31</v>
      </c>
      <c r="C54" s="38">
        <f t="shared" ref="C54:O54" si="13">C30/$O$1</f>
        <v>637.60037162386357</v>
      </c>
      <c r="D54" s="38">
        <f t="shared" si="13"/>
        <v>333.39969473754064</v>
      </c>
      <c r="E54" s="38">
        <f t="shared" si="13"/>
        <v>1258.3449465790695</v>
      </c>
      <c r="F54" s="38">
        <f t="shared" si="13"/>
        <v>1310.5050102860175</v>
      </c>
      <c r="G54" s="38">
        <f t="shared" si="13"/>
        <v>1613.2457362797795</v>
      </c>
      <c r="H54" s="38">
        <f t="shared" si="13"/>
        <v>3566.261862101002</v>
      </c>
      <c r="I54" s="38">
        <f t="shared" si="13"/>
        <v>3721.5475479461143</v>
      </c>
      <c r="J54" s="38">
        <f t="shared" si="13"/>
        <v>4319.8619682792487</v>
      </c>
      <c r="K54" s="38">
        <f t="shared" si="13"/>
        <v>4645.8291857455697</v>
      </c>
      <c r="L54" s="38">
        <f t="shared" si="13"/>
        <v>1821.8859911075717</v>
      </c>
      <c r="M54" s="38">
        <f t="shared" si="13"/>
        <v>2085.871657044263</v>
      </c>
      <c r="N54" s="38">
        <f t="shared" si="13"/>
        <v>1470.4359944256419</v>
      </c>
      <c r="O54" s="38">
        <f t="shared" si="13"/>
        <v>26784.789966155684</v>
      </c>
      <c r="P54" s="46">
        <f>+O54/O65</f>
        <v>6.9458024369871242E-6</v>
      </c>
    </row>
    <row r="55" spans="2:16" ht="12.95" customHeight="1" x14ac:dyDescent="0.2">
      <c r="B55" s="45" t="s">
        <v>22</v>
      </c>
      <c r="C55" s="38">
        <f t="shared" ref="C55:O55" si="14">C31/$O$1</f>
        <v>303811.13544362597</v>
      </c>
      <c r="D55" s="38">
        <f t="shared" si="14"/>
        <v>229002.98626318932</v>
      </c>
      <c r="E55" s="38">
        <f t="shared" si="14"/>
        <v>415875.50600570708</v>
      </c>
      <c r="F55" s="38">
        <f t="shared" si="14"/>
        <v>589874.31150043127</v>
      </c>
      <c r="G55" s="38">
        <f t="shared" si="14"/>
        <v>575919.83542371751</v>
      </c>
      <c r="H55" s="38">
        <f t="shared" si="14"/>
        <v>719396.37666733027</v>
      </c>
      <c r="I55" s="38">
        <f t="shared" si="14"/>
        <v>2043442.8296502752</v>
      </c>
      <c r="J55" s="38">
        <f t="shared" si="14"/>
        <v>1184519.7425177516</v>
      </c>
      <c r="K55" s="38">
        <f t="shared" si="14"/>
        <v>692841.06443692348</v>
      </c>
      <c r="L55" s="38">
        <f t="shared" si="14"/>
        <v>345746.49943592807</v>
      </c>
      <c r="M55" s="38">
        <f t="shared" si="14"/>
        <v>348586.3693675758</v>
      </c>
      <c r="N55" s="38">
        <f t="shared" si="14"/>
        <v>584024.81916517345</v>
      </c>
      <c r="O55" s="38">
        <f t="shared" si="14"/>
        <v>8033041.4758776287</v>
      </c>
      <c r="P55" s="46">
        <f>+O55/O65</f>
        <v>2.0831195290338745E-3</v>
      </c>
    </row>
    <row r="56" spans="2:16" ht="12.95" customHeight="1" x14ac:dyDescent="0.2">
      <c r="B56" s="45" t="s">
        <v>23</v>
      </c>
      <c r="C56" s="38">
        <f t="shared" ref="C56:O56" si="15">C32/$O$1</f>
        <v>6204323.5782069145</v>
      </c>
      <c r="D56" s="38">
        <f t="shared" si="15"/>
        <v>7220327.8253367841</v>
      </c>
      <c r="E56" s="38">
        <f t="shared" si="15"/>
        <v>8813157.8737806082</v>
      </c>
      <c r="F56" s="38">
        <f t="shared" si="15"/>
        <v>9642242.8827393986</v>
      </c>
      <c r="G56" s="38">
        <f t="shared" si="15"/>
        <v>11578538.32371093</v>
      </c>
      <c r="H56" s="38">
        <f t="shared" si="15"/>
        <v>9383230.3404340036</v>
      </c>
      <c r="I56" s="38">
        <f t="shared" si="15"/>
        <v>19318908.222177979</v>
      </c>
      <c r="J56" s="38">
        <f t="shared" si="15"/>
        <v>16112508.726524653</v>
      </c>
      <c r="K56" s="38">
        <f t="shared" si="15"/>
        <v>10852033.446147719</v>
      </c>
      <c r="L56" s="38">
        <f t="shared" si="15"/>
        <v>10100652.730771782</v>
      </c>
      <c r="M56" s="38">
        <f t="shared" si="15"/>
        <v>8427905.3686375991</v>
      </c>
      <c r="N56" s="38">
        <f t="shared" si="15"/>
        <v>9757720.7512110956</v>
      </c>
      <c r="O56" s="38">
        <f t="shared" si="15"/>
        <v>127411550.06967947</v>
      </c>
      <c r="P56" s="46">
        <f>+O56/O65</f>
        <v>3.3040223802109719E-2</v>
      </c>
    </row>
    <row r="57" spans="2:16" ht="12.95" customHeight="1" x14ac:dyDescent="0.2">
      <c r="B57" s="45" t="s">
        <v>24</v>
      </c>
      <c r="C57" s="38">
        <f t="shared" ref="C57:O57" si="16">C33/$O$1</f>
        <v>1784944.3227818699</v>
      </c>
      <c r="D57" s="38">
        <f t="shared" si="16"/>
        <v>1682795.805959254</v>
      </c>
      <c r="E57" s="38">
        <f t="shared" si="16"/>
        <v>2062829.1193841661</v>
      </c>
      <c r="F57" s="38">
        <f t="shared" si="16"/>
        <v>3278282.5668591144</v>
      </c>
      <c r="G57" s="38">
        <f t="shared" si="16"/>
        <v>4477818.9660893222</v>
      </c>
      <c r="H57" s="38">
        <f t="shared" si="16"/>
        <v>5345769.7259274004</v>
      </c>
      <c r="I57" s="38">
        <f t="shared" si="16"/>
        <v>5614744.9731236314</v>
      </c>
      <c r="J57" s="38">
        <f t="shared" si="16"/>
        <v>5649532.9484371888</v>
      </c>
      <c r="K57" s="38">
        <f t="shared" si="16"/>
        <v>4543016.3912668386</v>
      </c>
      <c r="L57" s="38">
        <f t="shared" si="16"/>
        <v>3022512.4427632885</v>
      </c>
      <c r="M57" s="38">
        <f t="shared" si="16"/>
        <v>2282146.1278120643</v>
      </c>
      <c r="N57" s="38">
        <f t="shared" si="16"/>
        <v>2199709.8679408054</v>
      </c>
      <c r="O57" s="38">
        <f t="shared" si="16"/>
        <v>41944103.258344941</v>
      </c>
      <c r="P57" s="46">
        <f>+O57/O65</f>
        <v>1.0876898978755222E-2</v>
      </c>
    </row>
    <row r="58" spans="2:16" ht="12.95" customHeight="1" x14ac:dyDescent="0.2">
      <c r="B58" s="45" t="s">
        <v>25</v>
      </c>
      <c r="C58" s="38">
        <f t="shared" ref="C58:O58" si="17">C34/$O$1</f>
        <v>15336901.586037559</v>
      </c>
      <c r="D58" s="38">
        <f t="shared" si="17"/>
        <v>14851949.432609994</v>
      </c>
      <c r="E58" s="38">
        <f t="shared" si="17"/>
        <v>16008855.53122304</v>
      </c>
      <c r="F58" s="38">
        <f t="shared" si="17"/>
        <v>15665134.116397902</v>
      </c>
      <c r="G58" s="38">
        <f t="shared" si="17"/>
        <v>21820205.454907425</v>
      </c>
      <c r="H58" s="38">
        <f t="shared" si="17"/>
        <v>22767547.282500498</v>
      </c>
      <c r="I58" s="38">
        <f t="shared" si="17"/>
        <v>28242238.901055146</v>
      </c>
      <c r="J58" s="38">
        <f t="shared" si="17"/>
        <v>21970793.549671508</v>
      </c>
      <c r="K58" s="38">
        <f t="shared" si="17"/>
        <v>21192370.827526711</v>
      </c>
      <c r="L58" s="38">
        <f t="shared" si="17"/>
        <v>22382038.224168822</v>
      </c>
      <c r="M58" s="38">
        <f t="shared" si="17"/>
        <v>25048307.253301479</v>
      </c>
      <c r="N58" s="38">
        <f t="shared" si="17"/>
        <v>26536608.799522195</v>
      </c>
      <c r="O58" s="38">
        <f t="shared" si="17"/>
        <v>251822950.95892227</v>
      </c>
      <c r="P58" s="46">
        <f>+O58/O65</f>
        <v>6.5302452200293085E-2</v>
      </c>
    </row>
    <row r="59" spans="2:16" ht="12.95" customHeight="1" x14ac:dyDescent="0.2">
      <c r="B59" s="45" t="s">
        <v>26</v>
      </c>
      <c r="C59" s="38">
        <f t="shared" ref="C59:O59" si="18">C35/$O$1</f>
        <v>23423.186674630033</v>
      </c>
      <c r="D59" s="38">
        <f t="shared" si="18"/>
        <v>28093.702302740723</v>
      </c>
      <c r="E59" s="38">
        <f t="shared" si="18"/>
        <v>29656.778817439776</v>
      </c>
      <c r="F59" s="38">
        <f t="shared" si="18"/>
        <v>33018.913000199085</v>
      </c>
      <c r="G59" s="38">
        <f t="shared" si="18"/>
        <v>36223.637932178644</v>
      </c>
      <c r="H59" s="38">
        <f t="shared" si="18"/>
        <v>37099.873913332005</v>
      </c>
      <c r="I59" s="38">
        <f t="shared" si="18"/>
        <v>35149.114075253834</v>
      </c>
      <c r="J59" s="38">
        <f t="shared" si="18"/>
        <v>38576.016988519477</v>
      </c>
      <c r="K59" s="38">
        <f t="shared" si="18"/>
        <v>34361.536930121438</v>
      </c>
      <c r="L59" s="38">
        <f t="shared" si="18"/>
        <v>44214.081889972789</v>
      </c>
      <c r="M59" s="38">
        <f t="shared" si="18"/>
        <v>41157.210166567122</v>
      </c>
      <c r="N59" s="38">
        <f t="shared" si="18"/>
        <v>40456.16829252107</v>
      </c>
      <c r="O59" s="38">
        <f t="shared" si="18"/>
        <v>421430.22098347597</v>
      </c>
      <c r="P59" s="46">
        <f>+O59/O65</f>
        <v>1.0928482394768523E-4</v>
      </c>
    </row>
    <row r="60" spans="2:16" ht="12.95" customHeight="1" x14ac:dyDescent="0.2">
      <c r="B60" s="47" t="s">
        <v>33</v>
      </c>
      <c r="C60" s="38">
        <f t="shared" ref="C60:O60" si="19">C36/$O$1</f>
        <v>377.59638993961113</v>
      </c>
      <c r="D60" s="38">
        <f t="shared" si="19"/>
        <v>390.33777954741521</v>
      </c>
      <c r="E60" s="38">
        <f t="shared" si="19"/>
        <v>283.62864158205588</v>
      </c>
      <c r="F60" s="38">
        <f t="shared" si="19"/>
        <v>823.14685778751073</v>
      </c>
      <c r="G60" s="38">
        <f t="shared" si="19"/>
        <v>1008.5606211427433</v>
      </c>
      <c r="H60" s="38">
        <f t="shared" si="19"/>
        <v>1215.8736478863891</v>
      </c>
      <c r="I60" s="38">
        <f t="shared" si="19"/>
        <v>3789.7670714712322</v>
      </c>
      <c r="J60" s="38">
        <f t="shared" si="19"/>
        <v>5010.4187404605482</v>
      </c>
      <c r="K60" s="38">
        <f t="shared" si="19"/>
        <v>3062.7115269759106</v>
      </c>
      <c r="L60" s="38">
        <f t="shared" si="19"/>
        <v>1038.4232530360341</v>
      </c>
      <c r="M60" s="38">
        <f t="shared" si="19"/>
        <v>730.37361470568715</v>
      </c>
      <c r="N60" s="38">
        <f t="shared" si="19"/>
        <v>1474.8158471033246</v>
      </c>
      <c r="O60" s="38">
        <f t="shared" si="19"/>
        <v>19205.653991638461</v>
      </c>
      <c r="P60" s="46">
        <f>+O60/O65</f>
        <v>4.9803891860870209E-6</v>
      </c>
    </row>
    <row r="61" spans="2:16" ht="12.95" customHeight="1" x14ac:dyDescent="0.2">
      <c r="B61" s="47" t="s">
        <v>35</v>
      </c>
      <c r="C61" s="38">
        <f t="shared" ref="C61:O61" si="20">C37/$O$1</f>
        <v>2758.378127281173</v>
      </c>
      <c r="D61" s="38">
        <f t="shared" si="20"/>
        <v>677.81538257349519</v>
      </c>
      <c r="E61" s="38">
        <f t="shared" si="20"/>
        <v>739.39876567788167</v>
      </c>
      <c r="F61" s="38">
        <f t="shared" si="20"/>
        <v>1283.1641117526046</v>
      </c>
      <c r="G61" s="38">
        <f t="shared" si="20"/>
        <v>814.65259804897471</v>
      </c>
      <c r="H61" s="38">
        <f t="shared" si="20"/>
        <v>2135.3772645829185</v>
      </c>
      <c r="I61" s="38">
        <f t="shared" si="20"/>
        <v>2893.2245006304333</v>
      </c>
      <c r="J61" s="38">
        <f t="shared" si="20"/>
        <v>1862.3664476740328</v>
      </c>
      <c r="K61" s="38">
        <f t="shared" si="20"/>
        <v>1572.3671112880747</v>
      </c>
      <c r="L61" s="38">
        <f t="shared" si="20"/>
        <v>1165.0408122635874</v>
      </c>
      <c r="M61" s="38">
        <f t="shared" si="20"/>
        <v>1039.6177583117658</v>
      </c>
      <c r="N61" s="38">
        <f t="shared" si="20"/>
        <v>1001.3935894883535</v>
      </c>
      <c r="O61" s="38">
        <f t="shared" si="20"/>
        <v>17942.796469573295</v>
      </c>
      <c r="P61" s="46">
        <f>+O61/O65</f>
        <v>4.6529063547707711E-6</v>
      </c>
    </row>
    <row r="62" spans="2:16" ht="12.95" customHeight="1" x14ac:dyDescent="0.2">
      <c r="B62" s="45" t="s">
        <v>27</v>
      </c>
      <c r="C62" s="38">
        <f t="shared" ref="C62:O62" si="21">C38/$O$1</f>
        <v>1737090.3178711261</v>
      </c>
      <c r="D62" s="38">
        <f t="shared" si="21"/>
        <v>1829238.0383568916</v>
      </c>
      <c r="E62" s="38">
        <f t="shared" si="21"/>
        <v>2159245.4708341626</v>
      </c>
      <c r="F62" s="38">
        <f t="shared" si="21"/>
        <v>2180735.0189129999</v>
      </c>
      <c r="G62" s="38">
        <f t="shared" si="21"/>
        <v>3122657.7742385026</v>
      </c>
      <c r="H62" s="38">
        <f t="shared" si="21"/>
        <v>2691932.0459220917</v>
      </c>
      <c r="I62" s="38">
        <f t="shared" si="21"/>
        <v>6189871.9224898797</v>
      </c>
      <c r="J62" s="38">
        <f t="shared" si="21"/>
        <v>4310910.7439113408</v>
      </c>
      <c r="K62" s="38">
        <f t="shared" si="21"/>
        <v>2574046.5857057534</v>
      </c>
      <c r="L62" s="38">
        <f t="shared" si="21"/>
        <v>2520810.4054681794</v>
      </c>
      <c r="M62" s="38">
        <f t="shared" si="21"/>
        <v>2105342.491207114</v>
      </c>
      <c r="N62" s="38">
        <f t="shared" si="21"/>
        <v>2314714.7123233126</v>
      </c>
      <c r="O62" s="38">
        <f t="shared" si="21"/>
        <v>33736595.527241357</v>
      </c>
      <c r="P62" s="46">
        <f>+O62/O65</f>
        <v>8.7485370512462562E-3</v>
      </c>
    </row>
    <row r="63" spans="2:16" ht="12.95" customHeight="1" x14ac:dyDescent="0.2">
      <c r="B63" s="45" t="s">
        <v>28</v>
      </c>
      <c r="C63" s="38">
        <f t="shared" ref="C63:O63" si="22">C39/$O$1</f>
        <v>161008588.75837812</v>
      </c>
      <c r="D63" s="38">
        <f t="shared" si="22"/>
        <v>178520340.30128077</v>
      </c>
      <c r="E63" s="38">
        <f t="shared" si="22"/>
        <v>210100327.42716834</v>
      </c>
      <c r="F63" s="38">
        <f t="shared" si="22"/>
        <v>209777155.88293847</v>
      </c>
      <c r="G63" s="38">
        <f t="shared" si="22"/>
        <v>289888778.68471694</v>
      </c>
      <c r="H63" s="38">
        <f t="shared" si="22"/>
        <v>304859616.43108368</v>
      </c>
      <c r="I63" s="38">
        <f t="shared" si="22"/>
        <v>450053648.4172805</v>
      </c>
      <c r="J63" s="38">
        <f t="shared" si="22"/>
        <v>540225239.10013938</v>
      </c>
      <c r="K63" s="38">
        <f t="shared" si="22"/>
        <v>302999954.34335387</v>
      </c>
      <c r="L63" s="38">
        <f t="shared" si="22"/>
        <v>233482033.44614771</v>
      </c>
      <c r="M63" s="38">
        <f t="shared" si="22"/>
        <v>195679433.67177647</v>
      </c>
      <c r="N63" s="38">
        <f t="shared" si="22"/>
        <v>235362157.94014201</v>
      </c>
      <c r="O63" s="38">
        <f t="shared" si="22"/>
        <v>3311957274.4044061</v>
      </c>
      <c r="P63" s="46">
        <f>+O63/O65</f>
        <v>0.8588531378003208</v>
      </c>
    </row>
    <row r="64" spans="2:16" ht="12.95" customHeight="1" x14ac:dyDescent="0.2">
      <c r="B64" s="45" t="s">
        <v>29</v>
      </c>
      <c r="C64" s="38">
        <f t="shared" ref="C64:O64" si="23">C40/$O$1</f>
        <v>57090.185148317738</v>
      </c>
      <c r="D64" s="38">
        <f t="shared" si="23"/>
        <v>39882.540314553051</v>
      </c>
      <c r="E64" s="38">
        <f t="shared" si="23"/>
        <v>93380.449930320523</v>
      </c>
      <c r="F64" s="38">
        <f t="shared" si="23"/>
        <v>137450.79301878027</v>
      </c>
      <c r="G64" s="38">
        <f t="shared" si="23"/>
        <v>380123.29948901717</v>
      </c>
      <c r="H64" s="38">
        <f t="shared" si="23"/>
        <v>850678.61171942391</v>
      </c>
      <c r="I64" s="38">
        <f t="shared" si="23"/>
        <v>2932477.8021102925</v>
      </c>
      <c r="J64" s="38">
        <f t="shared" si="23"/>
        <v>3227720.7512110956</v>
      </c>
      <c r="K64" s="38">
        <f t="shared" si="23"/>
        <v>1418629.6370031189</v>
      </c>
      <c r="L64" s="38">
        <f t="shared" si="23"/>
        <v>518042.86946711788</v>
      </c>
      <c r="M64" s="38">
        <f t="shared" si="23"/>
        <v>59508.527440440637</v>
      </c>
      <c r="N64" s="38">
        <f t="shared" si="23"/>
        <v>209394.65127082088</v>
      </c>
      <c r="O64" s="38">
        <f t="shared" si="23"/>
        <v>9924380.1181232985</v>
      </c>
      <c r="P64" s="46">
        <f>+O64/O65</f>
        <v>2.5735793970065998E-3</v>
      </c>
    </row>
    <row r="65" spans="2:16" ht="12.95" customHeight="1" x14ac:dyDescent="0.2">
      <c r="B65" s="39" t="s">
        <v>51</v>
      </c>
      <c r="C65" s="40">
        <f t="shared" ref="C65:O65" si="24">C41/$O$1</f>
        <v>189021065.89687437</v>
      </c>
      <c r="D65" s="40">
        <f t="shared" si="24"/>
        <v>206975085.4071272</v>
      </c>
      <c r="E65" s="40">
        <f t="shared" si="24"/>
        <v>243473832.50381577</v>
      </c>
      <c r="F65" s="40">
        <f t="shared" si="24"/>
        <v>245108758.11268166</v>
      </c>
      <c r="G65" s="40">
        <f t="shared" si="24"/>
        <v>336518070.60853404</v>
      </c>
      <c r="H65" s="40">
        <f t="shared" si="24"/>
        <v>354095998.80549473</v>
      </c>
      <c r="I65" s="40">
        <f t="shared" si="24"/>
        <v>527376472.22775233</v>
      </c>
      <c r="J65" s="40">
        <f t="shared" si="24"/>
        <v>604532952.94976437</v>
      </c>
      <c r="K65" s="40">
        <f t="shared" si="24"/>
        <v>352253526.57774234</v>
      </c>
      <c r="L65" s="40">
        <f t="shared" si="24"/>
        <v>278087992.83296835</v>
      </c>
      <c r="M65" s="40">
        <f t="shared" si="24"/>
        <v>237493676.28907028</v>
      </c>
      <c r="N65" s="40">
        <f t="shared" si="24"/>
        <v>281318228.54867607</v>
      </c>
      <c r="O65" s="40">
        <f t="shared" si="24"/>
        <v>3856255660.7605014</v>
      </c>
      <c r="P65" s="48">
        <f t="shared" ref="P65" si="25">SUM(P47:P64)</f>
        <v>1</v>
      </c>
    </row>
    <row r="66" spans="2:16" ht="12.95" customHeight="1" x14ac:dyDescent="0.2"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2:16" ht="12.95" customHeight="1" x14ac:dyDescent="0.2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2:16" ht="12.95" customHeight="1" x14ac:dyDescent="0.2">
      <c r="B68" s="49" t="s">
        <v>55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2:16" ht="12.95" customHeight="1" x14ac:dyDescent="0.2">
      <c r="B69" s="35" t="s">
        <v>56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2:16" ht="12.95" customHeight="1" x14ac:dyDescent="0.2"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2:16" ht="11.25" x14ac:dyDescent="0.2">
      <c r="B71" s="43" t="s">
        <v>54</v>
      </c>
      <c r="C71" s="36" t="s">
        <v>37</v>
      </c>
      <c r="D71" s="36" t="s">
        <v>38</v>
      </c>
      <c r="E71" s="36" t="s">
        <v>39</v>
      </c>
      <c r="F71" s="36" t="s">
        <v>40</v>
      </c>
      <c r="G71" s="36" t="s">
        <v>41</v>
      </c>
      <c r="H71" s="36" t="s">
        <v>42</v>
      </c>
      <c r="I71" s="36" t="s">
        <v>43</v>
      </c>
      <c r="J71" s="36" t="s">
        <v>44</v>
      </c>
      <c r="K71" s="36" t="s">
        <v>45</v>
      </c>
      <c r="L71" s="36" t="s">
        <v>46</v>
      </c>
      <c r="M71" s="36" t="s">
        <v>47</v>
      </c>
      <c r="N71" s="36" t="s">
        <v>48</v>
      </c>
    </row>
    <row r="72" spans="2:16" ht="12.95" customHeight="1" x14ac:dyDescent="0.2">
      <c r="B72" s="33" t="s">
        <v>28</v>
      </c>
      <c r="C72" s="50">
        <f t="shared" ref="C72:N72" si="26">+C39/C8</f>
        <v>0.85180235332193488</v>
      </c>
      <c r="D72" s="50">
        <f t="shared" si="26"/>
        <v>0.86252091622585891</v>
      </c>
      <c r="E72" s="50">
        <f t="shared" si="26"/>
        <v>0.86292775394610677</v>
      </c>
      <c r="F72" s="50">
        <f t="shared" si="26"/>
        <v>0.8558533668817313</v>
      </c>
      <c r="G72" s="50">
        <f t="shared" si="26"/>
        <v>0.86143599409239391</v>
      </c>
      <c r="H72" s="50">
        <f t="shared" si="26"/>
        <v>0.86095151498790445</v>
      </c>
      <c r="I72" s="50">
        <f t="shared" si="26"/>
        <v>0.8533821133812749</v>
      </c>
      <c r="J72" s="50">
        <f t="shared" si="26"/>
        <v>0.89362413821142206</v>
      </c>
      <c r="K72" s="50">
        <f t="shared" si="26"/>
        <v>0.86017578670424411</v>
      </c>
      <c r="L72" s="50">
        <f t="shared" si="26"/>
        <v>0.83959767938052299</v>
      </c>
      <c r="M72" s="50">
        <f t="shared" si="26"/>
        <v>0.82393534316089023</v>
      </c>
      <c r="N72" s="50">
        <f t="shared" si="26"/>
        <v>0.83664026733844454</v>
      </c>
    </row>
    <row r="73" spans="2:16" ht="12.95" customHeight="1" x14ac:dyDescent="0.2">
      <c r="B73" s="33" t="s">
        <v>25</v>
      </c>
      <c r="C73" s="50">
        <f t="shared" ref="C73:N73" si="27">+C34/C8</f>
        <v>8.1138583751321283E-2</v>
      </c>
      <c r="D73" s="50">
        <f t="shared" si="27"/>
        <v>7.1757184703635665E-2</v>
      </c>
      <c r="E73" s="50">
        <f t="shared" si="27"/>
        <v>6.575185253623568E-2</v>
      </c>
      <c r="F73" s="50">
        <f t="shared" si="27"/>
        <v>6.3910952170857599E-2</v>
      </c>
      <c r="G73" s="50">
        <f t="shared" si="27"/>
        <v>6.4841110658483803E-2</v>
      </c>
      <c r="H73" s="50">
        <f t="shared" si="27"/>
        <v>6.429764150103072E-2</v>
      </c>
      <c r="I73" s="50">
        <f t="shared" si="27"/>
        <v>5.3552330049449905E-2</v>
      </c>
      <c r="J73" s="50">
        <f t="shared" si="27"/>
        <v>3.6343417579582704E-2</v>
      </c>
      <c r="K73" s="50">
        <f t="shared" si="27"/>
        <v>6.0162267311891775E-2</v>
      </c>
      <c r="L73" s="50">
        <f t="shared" si="27"/>
        <v>8.0485453529136886E-2</v>
      </c>
      <c r="M73" s="50">
        <f t="shared" si="27"/>
        <v>0.1054693650992771</v>
      </c>
      <c r="N73" s="50">
        <f t="shared" si="27"/>
        <v>9.4329503411225299E-2</v>
      </c>
    </row>
    <row r="74" spans="2:16" ht="12.95" customHeight="1" x14ac:dyDescent="0.2">
      <c r="B74" s="33" t="s">
        <v>23</v>
      </c>
      <c r="C74" s="50">
        <f t="shared" ref="C74:N74" si="28">+C32/C8</f>
        <v>3.2823450385111329E-2</v>
      </c>
      <c r="D74" s="50">
        <f t="shared" si="28"/>
        <v>3.4885009522446372E-2</v>
      </c>
      <c r="E74" s="50">
        <f t="shared" si="28"/>
        <v>3.6197556768826432E-2</v>
      </c>
      <c r="F74" s="50">
        <f t="shared" si="28"/>
        <v>3.9338630561322724E-2</v>
      </c>
      <c r="G74" s="50">
        <f t="shared" si="28"/>
        <v>3.4406884310174392E-2</v>
      </c>
      <c r="H74" s="50">
        <f t="shared" si="28"/>
        <v>2.6499103002392405E-2</v>
      </c>
      <c r="I74" s="50">
        <f t="shared" si="28"/>
        <v>3.6632101050262503E-2</v>
      </c>
      <c r="J74" s="50">
        <f t="shared" si="28"/>
        <v>2.6652821236468765E-2</v>
      </c>
      <c r="K74" s="50">
        <f t="shared" si="28"/>
        <v>3.080745152952408E-2</v>
      </c>
      <c r="L74" s="50">
        <f t="shared" si="28"/>
        <v>3.6321786596657094E-2</v>
      </c>
      <c r="M74" s="50">
        <f t="shared" si="28"/>
        <v>3.5486862220194038E-2</v>
      </c>
      <c r="N74" s="50">
        <f t="shared" si="28"/>
        <v>3.4685703807930568E-2</v>
      </c>
    </row>
    <row r="75" spans="2:16" ht="12.95" customHeight="1" x14ac:dyDescent="0.2">
      <c r="B75" s="51" t="s">
        <v>57</v>
      </c>
      <c r="C75" s="52">
        <f t="shared" ref="C75:N75" si="29">1-C72-C73-C74</f>
        <v>3.4235612541632508E-2</v>
      </c>
      <c r="D75" s="52">
        <f t="shared" si="29"/>
        <v>3.0836889548059049E-2</v>
      </c>
      <c r="E75" s="52">
        <f t="shared" si="29"/>
        <v>3.512283674883112E-2</v>
      </c>
      <c r="F75" s="52">
        <f t="shared" si="29"/>
        <v>4.0897050386088374E-2</v>
      </c>
      <c r="G75" s="52">
        <f t="shared" si="29"/>
        <v>3.9316010938947897E-2</v>
      </c>
      <c r="H75" s="52">
        <f t="shared" si="29"/>
        <v>4.8251740508672425E-2</v>
      </c>
      <c r="I75" s="52">
        <f t="shared" si="29"/>
        <v>5.6433455519012701E-2</v>
      </c>
      <c r="J75" s="52">
        <f t="shared" si="29"/>
        <v>4.3379622972526469E-2</v>
      </c>
      <c r="K75" s="52">
        <f t="shared" si="29"/>
        <v>4.8854494454340036E-2</v>
      </c>
      <c r="L75" s="52">
        <f t="shared" si="29"/>
        <v>4.3595080493683033E-2</v>
      </c>
      <c r="M75" s="52">
        <f t="shared" si="29"/>
        <v>3.5108429519638634E-2</v>
      </c>
      <c r="N75" s="52">
        <f t="shared" si="29"/>
        <v>3.434452544239959E-2</v>
      </c>
    </row>
    <row r="76" spans="2:16" ht="12.95" customHeight="1" x14ac:dyDescent="0.2">
      <c r="B76" s="53" t="s">
        <v>58</v>
      </c>
      <c r="C76" s="54">
        <f t="shared" ref="C76:N76" si="30">SUM(C72:C75)</f>
        <v>1</v>
      </c>
      <c r="D76" s="54">
        <f t="shared" si="30"/>
        <v>1</v>
      </c>
      <c r="E76" s="54">
        <f t="shared" si="30"/>
        <v>1</v>
      </c>
      <c r="F76" s="54">
        <f t="shared" si="30"/>
        <v>1</v>
      </c>
      <c r="G76" s="54">
        <f t="shared" si="30"/>
        <v>1</v>
      </c>
      <c r="H76" s="54">
        <f t="shared" si="30"/>
        <v>1</v>
      </c>
      <c r="I76" s="54">
        <f t="shared" si="30"/>
        <v>1</v>
      </c>
      <c r="J76" s="54">
        <f t="shared" si="30"/>
        <v>1</v>
      </c>
      <c r="K76" s="54">
        <f t="shared" si="30"/>
        <v>1</v>
      </c>
      <c r="L76" s="54">
        <f t="shared" si="30"/>
        <v>1</v>
      </c>
      <c r="M76" s="54">
        <f t="shared" si="30"/>
        <v>1</v>
      </c>
      <c r="N76" s="54">
        <f t="shared" si="30"/>
        <v>1</v>
      </c>
    </row>
    <row r="79" spans="2:16" ht="12.95" customHeight="1" x14ac:dyDescent="0.2">
      <c r="B79" s="42" t="s">
        <v>59</v>
      </c>
    </row>
    <row r="80" spans="2:16" ht="12.95" customHeight="1" x14ac:dyDescent="0.2">
      <c r="B80" s="35" t="s">
        <v>56</v>
      </c>
    </row>
    <row r="82" spans="2:14" ht="12.95" customHeight="1" x14ac:dyDescent="0.2">
      <c r="B82" s="43"/>
      <c r="C82" s="36" t="s">
        <v>37</v>
      </c>
      <c r="D82" s="36" t="s">
        <v>38</v>
      </c>
      <c r="E82" s="36" t="s">
        <v>39</v>
      </c>
      <c r="F82" s="36" t="s">
        <v>40</v>
      </c>
      <c r="G82" s="36" t="s">
        <v>41</v>
      </c>
      <c r="H82" s="36" t="s">
        <v>42</v>
      </c>
      <c r="I82" s="36" t="s">
        <v>43</v>
      </c>
      <c r="J82" s="36" t="s">
        <v>44</v>
      </c>
      <c r="K82" s="36" t="s">
        <v>45</v>
      </c>
      <c r="L82" s="36" t="s">
        <v>46</v>
      </c>
      <c r="M82" s="36" t="s">
        <v>47</v>
      </c>
      <c r="N82" s="36" t="s">
        <v>48</v>
      </c>
    </row>
    <row r="83" spans="2:14" ht="12.95" customHeight="1" x14ac:dyDescent="0.2">
      <c r="B83" s="37" t="s">
        <v>60</v>
      </c>
      <c r="C83" s="46">
        <f>+'January 2016'!E24/' 2016'!C8</f>
        <v>0.67219799789509782</v>
      </c>
      <c r="D83" s="46">
        <f>'February 2016 '!$E$24/' 2016'!D8</f>
        <v>0.69002048801342453</v>
      </c>
      <c r="E83" s="46">
        <f>+'March 2016'!E24/' 2016'!E8</f>
        <v>0.69373479669565541</v>
      </c>
      <c r="F83" s="46">
        <f>+'April 2016 '!E24/' 2016'!F8</f>
        <v>0.70333306959746533</v>
      </c>
      <c r="G83" s="46">
        <f>+'May 2016'!E24/' 2016'!G8</f>
        <v>0.75435345800151699</v>
      </c>
      <c r="H83" s="46">
        <f>+'June 2016 '!E24/' 2016'!H8</f>
        <v>0.76014368941130184</v>
      </c>
      <c r="I83" s="46">
        <f>+'July 2016 '!E24/' 2016'!I8</f>
        <v>0.77668868410797165</v>
      </c>
      <c r="J83" s="46">
        <f>+'August 2016'!E24/' 2016'!J8</f>
        <v>0.75554219390625088</v>
      </c>
      <c r="K83" s="46">
        <f>+'September 2016'!E24/' 2016'!K8</f>
        <v>0.71607949259827397</v>
      </c>
      <c r="L83" s="46">
        <f>+'October 2016 '!E24/' 2016'!L8</f>
        <v>0.70110026498925893</v>
      </c>
      <c r="M83" s="46">
        <f>+'November 2016 '!E24/' 2016'!M8</f>
        <v>0.71146529276225579</v>
      </c>
      <c r="N83" s="46">
        <f>+'December 2016 '!E24/' 2016'!N8</f>
        <v>0.70966803801583922</v>
      </c>
    </row>
    <row r="84" spans="2:14" ht="12.95" customHeight="1" x14ac:dyDescent="0.2">
      <c r="B84" s="37" t="s">
        <v>61</v>
      </c>
      <c r="C84" s="46">
        <f>+'January 2016'!E50/' 2016'!C8</f>
        <v>0.32780200210490223</v>
      </c>
      <c r="D84" s="46">
        <f>'February 2016 '!$E$50/' 2016'!D8</f>
        <v>0.30997878032013315</v>
      </c>
      <c r="E84" s="46">
        <f>+'March 2016'!E50/' 2016'!E8</f>
        <v>0.30626520330434459</v>
      </c>
      <c r="F84" s="46">
        <f>+'April 2016 '!E50/' 2016'!F8</f>
        <v>0.29666691036757564</v>
      </c>
      <c r="G84" s="46">
        <f>+'May 2016'!E50/' 2016'!G8</f>
        <v>0.24564577252361125</v>
      </c>
      <c r="H84" s="46">
        <f>+'June 2016 '!E50/' 2016'!H8</f>
        <v>0.23985588479160735</v>
      </c>
      <c r="I84" s="46">
        <f>+'July 2016 '!E50/' 2016'!I8</f>
        <v>0.223309841883365</v>
      </c>
      <c r="J84" s="46">
        <f>+'August 2016'!E50/' 2016'!J8</f>
        <v>0.24445195848530218</v>
      </c>
      <c r="K84" s="46">
        <f>+'September 2016'!E50/' 2016'!K8</f>
        <v>0.28391995729992242</v>
      </c>
      <c r="L84" s="46">
        <f>+'October 2016 '!E50/' 2016'!L8</f>
        <v>0.29889973501074107</v>
      </c>
      <c r="M84" s="46">
        <f>+'November 2016 '!E50/' 2016'!M8</f>
        <v>0.28853466532416233</v>
      </c>
      <c r="N84" s="46">
        <f>+'December 2016 '!E50/' 2016'!N8</f>
        <v>0.29033196198416078</v>
      </c>
    </row>
    <row r="85" spans="2:14" ht="12.95" customHeight="1" x14ac:dyDescent="0.2">
      <c r="B85" s="55" t="s">
        <v>62</v>
      </c>
      <c r="C85" s="56">
        <f>+'January 2016'!E73/' 2016'!C8</f>
        <v>1.0188324465099046E-6</v>
      </c>
      <c r="D85" s="57">
        <f>'February 2016 '!$E$73/' 2016'!D8</f>
        <v>7.3166644237980147E-7</v>
      </c>
      <c r="E85" s="57">
        <f>+'March 2016'!E73/' 2016'!E8</f>
        <v>0</v>
      </c>
      <c r="F85" s="57">
        <v>0</v>
      </c>
      <c r="G85" s="57">
        <f>+'May 2016'!E73/' 2016'!G8</f>
        <v>7.6947487173180259E-7</v>
      </c>
      <c r="H85" s="57">
        <f>+'June 2016 '!E73/' 2016'!H8</f>
        <v>4.257970908140174E-7</v>
      </c>
      <c r="I85" s="57">
        <f>+'July 2016 '!E73/' 2016'!I8</f>
        <v>1.4740086633003147E-6</v>
      </c>
      <c r="J85" s="57">
        <f>+'August 2016'!E73/' 2016'!J8</f>
        <v>5.8476084469415568E-6</v>
      </c>
      <c r="K85" s="57">
        <f>+'September 2016'!E73/' 2016'!K8</f>
        <v>5.5010180357296666E-7</v>
      </c>
      <c r="L85" s="57">
        <v>0</v>
      </c>
      <c r="M85" s="57">
        <f>+'November 2016 '!E71/' 2016'!M8</f>
        <v>4.1913581812515226E-8</v>
      </c>
      <c r="N85" s="57">
        <v>0</v>
      </c>
    </row>
    <row r="86" spans="2:14" ht="12.95" customHeight="1" x14ac:dyDescent="0.2">
      <c r="B86" s="53" t="s">
        <v>58</v>
      </c>
      <c r="C86" s="58">
        <f t="shared" ref="C86:N86" si="31">SUM(C83:C85)</f>
        <v>1.0000010188324464</v>
      </c>
      <c r="D86" s="58">
        <f t="shared" si="31"/>
        <v>1</v>
      </c>
      <c r="E86" s="58">
        <f t="shared" si="31"/>
        <v>1</v>
      </c>
      <c r="F86" s="58">
        <f t="shared" si="31"/>
        <v>0.99999997996504097</v>
      </c>
      <c r="G86" s="58">
        <f t="shared" si="31"/>
        <v>0.99999999999999989</v>
      </c>
      <c r="H86" s="58">
        <f t="shared" si="31"/>
        <v>1</v>
      </c>
      <c r="I86" s="58">
        <f t="shared" si="31"/>
        <v>1</v>
      </c>
      <c r="J86" s="58">
        <f t="shared" si="31"/>
        <v>1</v>
      </c>
      <c r="K86" s="58">
        <f t="shared" si="31"/>
        <v>0.99999999999999989</v>
      </c>
      <c r="L86" s="58">
        <f t="shared" si="31"/>
        <v>1</v>
      </c>
      <c r="M86" s="58">
        <f t="shared" si="31"/>
        <v>0.99999999999999989</v>
      </c>
      <c r="N86" s="58">
        <f t="shared" si="31"/>
        <v>1</v>
      </c>
    </row>
    <row r="89" spans="2:14" ht="12.95" customHeight="1" x14ac:dyDescent="0.2">
      <c r="B89" s="32" t="s">
        <v>122</v>
      </c>
    </row>
  </sheetData>
  <sheetProtection algorithmName="SHA-512" hashValue="QKNYUdaRAYymYwsSz6HT1piAADzeYY7rlXN3GzmdUXmh2+8vFLURiKAb2yIwu0Bgep2mzZ7LOtQWTYMcn6s5cA==" saltValue="M+97JAyOjnYL5SHAm9qCy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63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810550</v>
      </c>
      <c r="E6" s="26">
        <v>3916606</v>
      </c>
      <c r="F6" s="26">
        <f>E6/' 2016'!$O$1</f>
        <v>519822.94777357485</v>
      </c>
    </row>
    <row r="7" spans="2:6" ht="12.95" customHeight="1" x14ac:dyDescent="0.2">
      <c r="B7" s="18" t="s">
        <v>1</v>
      </c>
      <c r="C7" s="18" t="s">
        <v>16</v>
      </c>
      <c r="D7" s="26">
        <v>632467</v>
      </c>
      <c r="E7" s="26">
        <v>3063851</v>
      </c>
      <c r="F7" s="26">
        <f>E7/' 2016'!$O$1</f>
        <v>406642.90928396041</v>
      </c>
    </row>
    <row r="8" spans="2:6" ht="12.95" customHeight="1" x14ac:dyDescent="0.2">
      <c r="B8" s="18" t="s">
        <v>2</v>
      </c>
      <c r="C8" s="18" t="s">
        <v>17</v>
      </c>
      <c r="D8" s="26">
        <v>1047650</v>
      </c>
      <c r="E8" s="26">
        <v>293942</v>
      </c>
      <c r="F8" s="26">
        <f>E8/' 2016'!$O$1</f>
        <v>39012.807751012006</v>
      </c>
    </row>
    <row r="9" spans="2:6" ht="12.95" customHeight="1" x14ac:dyDescent="0.2">
      <c r="B9" s="18" t="s">
        <v>3</v>
      </c>
      <c r="C9" s="18" t="s">
        <v>18</v>
      </c>
      <c r="D9" s="26">
        <v>2026600</v>
      </c>
      <c r="E9" s="26">
        <v>2021097</v>
      </c>
      <c r="F9" s="26">
        <f>E9/' 2016'!$O$1</f>
        <v>268245.66991837544</v>
      </c>
    </row>
    <row r="10" spans="2:6" ht="12.95" customHeight="1" x14ac:dyDescent="0.2">
      <c r="B10" s="18" t="s">
        <v>4</v>
      </c>
      <c r="C10" s="18" t="s">
        <v>19</v>
      </c>
      <c r="D10" s="26">
        <v>74610643</v>
      </c>
      <c r="E10" s="26">
        <v>1732075</v>
      </c>
      <c r="F10" s="26">
        <f>E10/' 2016'!$O$1</f>
        <v>229885.85838476341</v>
      </c>
    </row>
    <row r="11" spans="2:6" ht="12.95" customHeight="1" x14ac:dyDescent="0.2">
      <c r="B11" s="18" t="s">
        <v>5</v>
      </c>
      <c r="C11" s="18" t="s">
        <v>20</v>
      </c>
      <c r="D11" s="26">
        <v>9657000</v>
      </c>
      <c r="E11" s="26">
        <v>550870</v>
      </c>
      <c r="F11" s="26">
        <f>E11/' 2016'!$O$1</f>
        <v>73113.013471365048</v>
      </c>
    </row>
    <row r="12" spans="2:6" ht="12.95" customHeight="1" x14ac:dyDescent="0.2">
      <c r="B12" s="18" t="s">
        <v>6</v>
      </c>
      <c r="C12" s="18" t="s">
        <v>21</v>
      </c>
      <c r="D12" s="26">
        <v>2108950</v>
      </c>
      <c r="E12" s="26">
        <v>1665740</v>
      </c>
      <c r="F12" s="26">
        <f>E12/' 2016'!$O$1</f>
        <v>221081.69088857918</v>
      </c>
    </row>
    <row r="13" spans="2:6" ht="12.95" customHeight="1" x14ac:dyDescent="0.2">
      <c r="B13" s="18" t="s">
        <v>30</v>
      </c>
      <c r="C13" s="18" t="s">
        <v>31</v>
      </c>
      <c r="D13" s="26">
        <v>62410</v>
      </c>
      <c r="E13" s="26">
        <v>4804</v>
      </c>
      <c r="F13" s="26">
        <f>E13/' 2016'!$O$1</f>
        <v>637.60037162386357</v>
      </c>
    </row>
    <row r="14" spans="2:6" ht="12.95" customHeight="1" x14ac:dyDescent="0.2">
      <c r="B14" s="18" t="s">
        <v>7</v>
      </c>
      <c r="C14" s="18" t="s">
        <v>22</v>
      </c>
      <c r="D14" s="26">
        <v>2180000</v>
      </c>
      <c r="E14" s="26">
        <v>1757215</v>
      </c>
      <c r="F14" s="26">
        <f>E14/' 2016'!$O$1</f>
        <v>233222.5097883071</v>
      </c>
    </row>
    <row r="15" spans="2:6" ht="12.95" customHeight="1" x14ac:dyDescent="0.2">
      <c r="B15" s="18" t="s">
        <v>8</v>
      </c>
      <c r="C15" s="18" t="s">
        <v>23</v>
      </c>
      <c r="D15" s="26">
        <v>5269688</v>
      </c>
      <c r="E15" s="26">
        <v>36340962</v>
      </c>
      <c r="F15" s="26">
        <f>E15/' 2016'!$O$1</f>
        <v>4823274.5371292057</v>
      </c>
    </row>
    <row r="16" spans="2:6" ht="12.95" customHeight="1" x14ac:dyDescent="0.2">
      <c r="B16" s="18" t="s">
        <v>9</v>
      </c>
      <c r="C16" s="18" t="s">
        <v>24</v>
      </c>
      <c r="D16" s="26">
        <v>828036</v>
      </c>
      <c r="E16" s="26">
        <v>8237144</v>
      </c>
      <c r="F16" s="26">
        <f>E16/' 2016'!$O$1</f>
        <v>1093256.8849956864</v>
      </c>
    </row>
    <row r="17" spans="2:18" ht="12.95" customHeight="1" x14ac:dyDescent="0.2">
      <c r="B17" s="18" t="s">
        <v>10</v>
      </c>
      <c r="C17" s="18" t="s">
        <v>25</v>
      </c>
      <c r="D17" s="26">
        <v>14172286</v>
      </c>
      <c r="E17" s="26">
        <v>98655364</v>
      </c>
      <c r="F17" s="26">
        <f>E17/' 2016'!$O$1</f>
        <v>13093816.975247195</v>
      </c>
    </row>
    <row r="18" spans="2:18" ht="12.95" customHeight="1" x14ac:dyDescent="0.2">
      <c r="B18" s="18" t="s">
        <v>11</v>
      </c>
      <c r="C18" s="18" t="s">
        <v>26</v>
      </c>
      <c r="D18" s="26">
        <v>1707480</v>
      </c>
      <c r="E18" s="26">
        <v>100650</v>
      </c>
      <c r="F18" s="26">
        <f>E18/' 2016'!$O$1</f>
        <v>13358.550666932111</v>
      </c>
    </row>
    <row r="19" spans="2:18" ht="12.95" customHeight="1" x14ac:dyDescent="0.2">
      <c r="B19" s="18" t="s">
        <v>32</v>
      </c>
      <c r="C19" s="18" t="s">
        <v>33</v>
      </c>
      <c r="D19" s="26">
        <v>1891</v>
      </c>
      <c r="E19" s="26">
        <v>2835</v>
      </c>
      <c r="F19" s="26">
        <f>E19/' 2016'!$O$1</f>
        <v>376.26916185546486</v>
      </c>
    </row>
    <row r="20" spans="2:18" ht="12.95" customHeight="1" x14ac:dyDescent="0.2">
      <c r="B20" s="18" t="s">
        <v>34</v>
      </c>
      <c r="C20" s="18" t="s">
        <v>35</v>
      </c>
      <c r="D20" s="26">
        <v>5516</v>
      </c>
      <c r="E20" s="26">
        <v>20398</v>
      </c>
      <c r="F20" s="26">
        <f>E20/' 2016'!$O$1</f>
        <v>2707.279846041542</v>
      </c>
    </row>
    <row r="21" spans="2:18" ht="12.95" customHeight="1" x14ac:dyDescent="0.2">
      <c r="B21" s="18" t="s">
        <v>12</v>
      </c>
      <c r="C21" s="18" t="s">
        <v>27</v>
      </c>
      <c r="D21" s="26">
        <v>1810809</v>
      </c>
      <c r="E21" s="26">
        <v>7090241</v>
      </c>
      <c r="F21" s="26">
        <f>E21/' 2016'!$O$1</f>
        <v>941036.69785652659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104589358</v>
      </c>
      <c r="E22" s="26">
        <v>791647299</v>
      </c>
      <c r="F22" s="26">
        <f>E22/' 2016'!$O$1</f>
        <v>105069652.79713318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136574</v>
      </c>
      <c r="E23" s="26">
        <v>229328</v>
      </c>
      <c r="F23" s="26">
        <f>E23/' 2016'!$O$1</f>
        <v>30437.056208109363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957330421</v>
      </c>
      <c r="F24" s="8">
        <f>E24/' 2016'!$O$1</f>
        <v>127059582.0558763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957.330421</v>
      </c>
      <c r="F25" s="3">
        <f>E25/' 2016'!$O$1</f>
        <v>127.05958205587629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69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272535</v>
      </c>
      <c r="E32" s="26">
        <v>1337370</v>
      </c>
      <c r="F32" s="26">
        <f>E32/' 2016'!$O$1</f>
        <v>177499.50228946842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291655</v>
      </c>
      <c r="E33" s="26">
        <v>1441686</v>
      </c>
      <c r="F33" s="26">
        <f>E33/' 2016'!$O$1</f>
        <v>191344.61477204858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299100</v>
      </c>
      <c r="E34" s="26">
        <v>84873</v>
      </c>
      <c r="F34" s="26">
        <f>E34/' 2016'!$O$1</f>
        <v>11264.582918574557</v>
      </c>
    </row>
    <row r="35" spans="2:18" ht="12.95" customHeight="1" x14ac:dyDescent="0.2">
      <c r="B35" s="18" t="s">
        <v>3</v>
      </c>
      <c r="C35" s="18" t="s">
        <v>18</v>
      </c>
      <c r="D35" s="26">
        <v>1535400</v>
      </c>
      <c r="E35" s="26">
        <v>1533649</v>
      </c>
      <c r="F35" s="26">
        <f>E35/' 2016'!$O$1</f>
        <v>203550.20240228283</v>
      </c>
    </row>
    <row r="36" spans="2:18" ht="12.95" customHeight="1" x14ac:dyDescent="0.2">
      <c r="B36" s="18" t="s">
        <v>4</v>
      </c>
      <c r="C36" s="18" t="s">
        <v>19</v>
      </c>
      <c r="D36" s="26">
        <v>54717293</v>
      </c>
      <c r="E36" s="26">
        <v>1317656</v>
      </c>
      <c r="F36" s="26">
        <f>E36/' 2016'!$O$1</f>
        <v>174883.00484438249</v>
      </c>
    </row>
    <row r="37" spans="2:18" ht="12.95" customHeight="1" x14ac:dyDescent="0.2">
      <c r="B37" s="18" t="s">
        <v>5</v>
      </c>
      <c r="C37" s="18" t="s">
        <v>20</v>
      </c>
      <c r="D37" s="26">
        <v>1044000</v>
      </c>
      <c r="E37" s="26">
        <v>60738</v>
      </c>
      <c r="F37" s="26">
        <f>E37/' 2016'!$O$1</f>
        <v>8061.3179374875572</v>
      </c>
    </row>
    <row r="38" spans="2:18" ht="12.95" customHeight="1" x14ac:dyDescent="0.2">
      <c r="B38" s="18" t="s">
        <v>6</v>
      </c>
      <c r="C38" s="18" t="s">
        <v>21</v>
      </c>
      <c r="D38" s="26">
        <v>348800</v>
      </c>
      <c r="E38" s="26">
        <v>276600</v>
      </c>
      <c r="F38" s="26">
        <f>E38/' 2016'!$O$1</f>
        <v>36711.128807485562</v>
      </c>
    </row>
    <row r="39" spans="2:18" ht="12.95" customHeight="1" x14ac:dyDescent="0.2">
      <c r="B39" s="18" t="s">
        <v>30</v>
      </c>
      <c r="C39" s="18" t="s">
        <v>31</v>
      </c>
      <c r="D39" s="26">
        <v>0</v>
      </c>
      <c r="E39" s="26">
        <v>0</v>
      </c>
      <c r="F39" s="26">
        <f>E39/' 2016'!$O$1</f>
        <v>0</v>
      </c>
    </row>
    <row r="40" spans="2:18" ht="12.95" customHeight="1" x14ac:dyDescent="0.2">
      <c r="B40" s="18" t="s">
        <v>7</v>
      </c>
      <c r="C40" s="18" t="s">
        <v>22</v>
      </c>
      <c r="D40" s="26">
        <v>651720</v>
      </c>
      <c r="E40" s="26">
        <v>531850</v>
      </c>
      <c r="F40" s="26">
        <f>E40/' 2016'!$O$1</f>
        <v>70588.625655318858</v>
      </c>
    </row>
    <row r="41" spans="2:18" ht="12.95" customHeight="1" x14ac:dyDescent="0.2">
      <c r="B41" s="18" t="s">
        <v>8</v>
      </c>
      <c r="C41" s="18" t="s">
        <v>23</v>
      </c>
      <c r="D41" s="26">
        <v>1494565</v>
      </c>
      <c r="E41" s="26">
        <v>10405514</v>
      </c>
      <c r="F41" s="26">
        <f>E41/' 2016'!$O$1</f>
        <v>1381049.0410777091</v>
      </c>
    </row>
    <row r="42" spans="2:18" ht="12.95" customHeight="1" x14ac:dyDescent="0.2">
      <c r="B42" s="18" t="s">
        <v>9</v>
      </c>
      <c r="C42" s="18" t="s">
        <v>24</v>
      </c>
      <c r="D42" s="26">
        <v>515314</v>
      </c>
      <c r="E42" s="26">
        <v>5211519</v>
      </c>
      <c r="F42" s="26">
        <f>E42/' 2016'!$O$1</f>
        <v>691687.43778618355</v>
      </c>
    </row>
    <row r="43" spans="2:18" ht="12.95" customHeight="1" x14ac:dyDescent="0.2">
      <c r="B43" s="18" t="s">
        <v>10</v>
      </c>
      <c r="C43" s="18" t="s">
        <v>25</v>
      </c>
      <c r="D43" s="26">
        <v>2402621</v>
      </c>
      <c r="E43" s="26">
        <v>16900521</v>
      </c>
      <c r="F43" s="26">
        <f>E43/' 2016'!$O$1</f>
        <v>2243084.610790364</v>
      </c>
    </row>
    <row r="44" spans="2:18" ht="12.95" customHeight="1" x14ac:dyDescent="0.2">
      <c r="B44" s="18" t="s">
        <v>11</v>
      </c>
      <c r="C44" s="18" t="s">
        <v>26</v>
      </c>
      <c r="D44" s="26">
        <v>1187340</v>
      </c>
      <c r="E44" s="26">
        <v>75832</v>
      </c>
      <c r="F44" s="26">
        <f>E44/' 2016'!$O$1</f>
        <v>10064.636007697922</v>
      </c>
    </row>
    <row r="45" spans="2:18" ht="12.95" customHeight="1" x14ac:dyDescent="0.2">
      <c r="B45" s="18" t="s">
        <v>32</v>
      </c>
      <c r="C45" s="18" t="s">
        <v>33</v>
      </c>
      <c r="D45" s="26">
        <v>6</v>
      </c>
      <c r="E45" s="26">
        <v>10</v>
      </c>
      <c r="F45" s="26">
        <f>E45/' 2016'!$O$1</f>
        <v>1.3272280841462605</v>
      </c>
    </row>
    <row r="46" spans="2:18" ht="12.95" customHeight="1" x14ac:dyDescent="0.2">
      <c r="B46" s="12" t="s">
        <v>34</v>
      </c>
      <c r="C46" s="12" t="s">
        <v>35</v>
      </c>
      <c r="D46" s="26">
        <v>100</v>
      </c>
      <c r="E46" s="26">
        <v>385</v>
      </c>
      <c r="F46" s="26">
        <f>E46/' 2016'!$O$1</f>
        <v>51.098281239631028</v>
      </c>
    </row>
    <row r="47" spans="2:18" ht="12.95" customHeight="1" x14ac:dyDescent="0.2">
      <c r="B47" s="18" t="s">
        <v>12</v>
      </c>
      <c r="C47" s="18" t="s">
        <v>27</v>
      </c>
      <c r="D47" s="26">
        <v>1522944</v>
      </c>
      <c r="E47" s="26">
        <v>5997866</v>
      </c>
      <c r="F47" s="26">
        <f>E47/' 2016'!$O$1</f>
        <v>796053.62001459941</v>
      </c>
    </row>
    <row r="48" spans="2:18" ht="12.95" customHeight="1" x14ac:dyDescent="0.2">
      <c r="B48" s="18" t="s">
        <v>13</v>
      </c>
      <c r="C48" s="18" t="s">
        <v>28</v>
      </c>
      <c r="D48" s="26">
        <v>55034949</v>
      </c>
      <c r="E48" s="26">
        <v>421471913</v>
      </c>
      <c r="F48" s="26">
        <f>E48/' 2016'!$O$1</f>
        <v>55938935.961244933</v>
      </c>
    </row>
    <row r="49" spans="2:6" ht="12.95" customHeight="1" x14ac:dyDescent="0.2">
      <c r="B49" s="18" t="s">
        <v>14</v>
      </c>
      <c r="C49" s="18" t="s">
        <v>29</v>
      </c>
      <c r="D49" s="26">
        <v>118040</v>
      </c>
      <c r="E49" s="26">
        <v>200818</v>
      </c>
      <c r="F49" s="26">
        <f>E49/' 2016'!$O$1</f>
        <v>26653.128940208375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466848800</v>
      </c>
      <c r="F50" s="8">
        <f>E50/' 2016'!$O$1</f>
        <v>61961483.840998068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466.84879999999998</v>
      </c>
      <c r="F51" s="3">
        <f>E51/' 2016'!$O$1</f>
        <v>61.961483840998071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73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2016'!$O$1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300</v>
      </c>
      <c r="E59" s="26">
        <v>1451</v>
      </c>
      <c r="F59" s="26">
        <f>E59/' 2016'!$O$1</f>
        <v>192.58079500962239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2016'!$O$1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2016'!$O$1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2016'!$O$1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1451</v>
      </c>
      <c r="F73" s="8">
        <f>E73/' 2016'!$O$1</f>
        <v>192.58079500962239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1.451E-3</v>
      </c>
      <c r="F74" s="3">
        <f>E74/' 2016'!$O$1</f>
        <v>1.925807950096224E-4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74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2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957.33187199999998</v>
      </c>
      <c r="F81" s="6">
        <f>E81/' 2016'!$O$1</f>
        <v>127.05977463667131</v>
      </c>
    </row>
    <row r="82" spans="2:6" ht="12.95" customHeight="1" x14ac:dyDescent="0.2">
      <c r="B82" s="15" t="s">
        <v>61</v>
      </c>
      <c r="C82" s="5"/>
      <c r="D82" s="5"/>
      <c r="E82" s="11">
        <f>+E51</f>
        <v>466.84879999999998</v>
      </c>
      <c r="F82" s="11">
        <f>E82/' 2016'!$O$1</f>
        <v>61.961483840998071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78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718905</v>
      </c>
      <c r="E6" s="26">
        <v>3438838</v>
      </c>
      <c r="F6" s="26">
        <f>E6/' 2016'!$O$1</f>
        <v>456412.2370429358</v>
      </c>
    </row>
    <row r="7" spans="2:6" ht="12.95" customHeight="1" x14ac:dyDescent="0.2">
      <c r="B7" s="18" t="s">
        <v>1</v>
      </c>
      <c r="C7" s="18" t="s">
        <v>16</v>
      </c>
      <c r="D7" s="26">
        <v>568778</v>
      </c>
      <c r="E7" s="26">
        <v>2782730</v>
      </c>
      <c r="F7" s="26">
        <f>E7/' 2016'!$O$1</f>
        <v>369331.74065963231</v>
      </c>
    </row>
    <row r="8" spans="2:6" ht="12.95" customHeight="1" x14ac:dyDescent="0.2">
      <c r="B8" s="18" t="s">
        <v>2</v>
      </c>
      <c r="C8" s="18" t="s">
        <v>17</v>
      </c>
      <c r="D8" s="26">
        <v>3815300</v>
      </c>
      <c r="E8" s="26">
        <v>1052692</v>
      </c>
      <c r="F8" s="26">
        <f>E8/' 2016'!$O$1</f>
        <v>139716.23863560951</v>
      </c>
    </row>
    <row r="9" spans="2:6" ht="12.95" customHeight="1" x14ac:dyDescent="0.2">
      <c r="B9" s="18" t="s">
        <v>3</v>
      </c>
      <c r="C9" s="18" t="s">
        <v>18</v>
      </c>
      <c r="D9" s="26">
        <v>1925120</v>
      </c>
      <c r="E9" s="26">
        <v>1920626</v>
      </c>
      <c r="F9" s="26">
        <f>E9/' 2016'!$O$1</f>
        <v>254910.87663414955</v>
      </c>
    </row>
    <row r="10" spans="2:6" ht="12.95" customHeight="1" x14ac:dyDescent="0.2">
      <c r="B10" s="18" t="s">
        <v>4</v>
      </c>
      <c r="C10" s="18" t="s">
        <v>19</v>
      </c>
      <c r="D10" s="26">
        <v>109918315</v>
      </c>
      <c r="E10" s="26">
        <v>2595399</v>
      </c>
      <c r="F10" s="26">
        <f>E10/' 2016'!$O$1</f>
        <v>344468.64423651202</v>
      </c>
    </row>
    <row r="11" spans="2:6" ht="12.95" customHeight="1" x14ac:dyDescent="0.2">
      <c r="B11" s="18" t="s">
        <v>5</v>
      </c>
      <c r="C11" s="18" t="s">
        <v>20</v>
      </c>
      <c r="D11" s="26">
        <v>12820200</v>
      </c>
      <c r="E11" s="26">
        <v>741525</v>
      </c>
      <c r="F11" s="26">
        <f>E11/' 2016'!$O$1</f>
        <v>98417.280509655582</v>
      </c>
    </row>
    <row r="12" spans="2:6" ht="12.95" customHeight="1" x14ac:dyDescent="0.2">
      <c r="B12" s="18" t="s">
        <v>6</v>
      </c>
      <c r="C12" s="18" t="s">
        <v>21</v>
      </c>
      <c r="D12" s="26">
        <v>934500</v>
      </c>
      <c r="E12" s="26">
        <v>729032</v>
      </c>
      <c r="F12" s="26">
        <f>E12/' 2016'!$O$1</f>
        <v>96759.174464131662</v>
      </c>
    </row>
    <row r="13" spans="2:6" ht="12.95" customHeight="1" x14ac:dyDescent="0.2">
      <c r="B13" s="18" t="s">
        <v>30</v>
      </c>
      <c r="C13" s="18" t="s">
        <v>31</v>
      </c>
      <c r="D13" s="26">
        <v>33000</v>
      </c>
      <c r="E13" s="26">
        <v>2495</v>
      </c>
      <c r="F13" s="26">
        <f>E13/' 2016'!$O$1</f>
        <v>331.14340699449201</v>
      </c>
    </row>
    <row r="14" spans="2:6" ht="12.95" customHeight="1" x14ac:dyDescent="0.2">
      <c r="B14" s="18" t="s">
        <v>7</v>
      </c>
      <c r="C14" s="18" t="s">
        <v>22</v>
      </c>
      <c r="D14" s="26">
        <v>1671571</v>
      </c>
      <c r="E14" s="26">
        <v>1321491</v>
      </c>
      <c r="F14" s="26">
        <f>E14/' 2016'!$O$1</f>
        <v>175391.99681465258</v>
      </c>
    </row>
    <row r="15" spans="2:6" ht="12.95" customHeight="1" x14ac:dyDescent="0.2">
      <c r="B15" s="18" t="s">
        <v>8</v>
      </c>
      <c r="C15" s="18" t="s">
        <v>23</v>
      </c>
      <c r="D15" s="26">
        <v>6305088</v>
      </c>
      <c r="E15" s="26">
        <v>43158165</v>
      </c>
      <c r="F15" s="26">
        <f>E15/' 2016'!$O$1</f>
        <v>5728072.8648218196</v>
      </c>
    </row>
    <row r="16" spans="2:6" ht="12.95" customHeight="1" x14ac:dyDescent="0.2">
      <c r="B16" s="18" t="s">
        <v>9</v>
      </c>
      <c r="C16" s="18" t="s">
        <v>24</v>
      </c>
      <c r="D16" s="26">
        <v>901047</v>
      </c>
      <c r="E16" s="26">
        <v>8725891</v>
      </c>
      <c r="F16" s="26">
        <f>E16/' 2016'!$O$1</f>
        <v>1158124.7594399096</v>
      </c>
    </row>
    <row r="17" spans="2:18" ht="12.95" customHeight="1" x14ac:dyDescent="0.2">
      <c r="B17" s="18" t="s">
        <v>10</v>
      </c>
      <c r="C17" s="18" t="s">
        <v>25</v>
      </c>
      <c r="D17" s="26">
        <v>13928069</v>
      </c>
      <c r="E17" s="26">
        <v>94480573</v>
      </c>
      <c r="F17" s="26">
        <f>E17/' 2016'!$O$1</f>
        <v>12539726.989183091</v>
      </c>
    </row>
    <row r="18" spans="2:18" ht="12.95" customHeight="1" x14ac:dyDescent="0.2">
      <c r="B18" s="18" t="s">
        <v>11</v>
      </c>
      <c r="C18" s="18" t="s">
        <v>26</v>
      </c>
      <c r="D18" s="26">
        <v>1924230</v>
      </c>
      <c r="E18" s="26">
        <v>113703</v>
      </c>
      <c r="F18" s="26">
        <f>E18/' 2016'!$O$1</f>
        <v>15090.981485168226</v>
      </c>
    </row>
    <row r="19" spans="2:18" ht="12.95" customHeight="1" x14ac:dyDescent="0.2">
      <c r="B19" s="18" t="s">
        <v>32</v>
      </c>
      <c r="C19" s="18" t="s">
        <v>33</v>
      </c>
      <c r="D19" s="26">
        <v>1330</v>
      </c>
      <c r="E19" s="26">
        <v>2012</v>
      </c>
      <c r="F19" s="26">
        <f>E19/' 2016'!$O$1</f>
        <v>267.03829053022758</v>
      </c>
    </row>
    <row r="20" spans="2:18" ht="12.95" customHeight="1" x14ac:dyDescent="0.2">
      <c r="B20" s="18" t="s">
        <v>34</v>
      </c>
      <c r="C20" s="18" t="s">
        <v>35</v>
      </c>
      <c r="D20" s="26">
        <v>1437</v>
      </c>
      <c r="E20" s="26">
        <v>5030</v>
      </c>
      <c r="F20" s="26">
        <f>E20/' 2016'!$O$1</f>
        <v>667.59572632556899</v>
      </c>
    </row>
    <row r="21" spans="2:18" ht="12.95" customHeight="1" x14ac:dyDescent="0.2">
      <c r="B21" s="18" t="s">
        <v>12</v>
      </c>
      <c r="C21" s="18" t="s">
        <v>27</v>
      </c>
      <c r="D21" s="26">
        <v>1794470</v>
      </c>
      <c r="E21" s="26">
        <v>6838345</v>
      </c>
      <c r="F21" s="26">
        <f>E21/' 2016'!$O$1</f>
        <v>907604.35330811597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119924046</v>
      </c>
      <c r="E22" s="26">
        <v>907940398</v>
      </c>
      <c r="F22" s="26">
        <f>E22/' 2016'!$O$1</f>
        <v>120504399.49565332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124230</v>
      </c>
      <c r="E23" s="26">
        <v>206114</v>
      </c>
      <c r="F23" s="26">
        <f>E23/' 2016'!$O$1</f>
        <v>27356.028933572234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1076055059</v>
      </c>
      <c r="F24" s="8">
        <f>E24/' 2016'!$O$1</f>
        <v>142817049.43924612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1076.055059</v>
      </c>
      <c r="F25" s="3">
        <f>E25/' 2016'!$O$1</f>
        <v>142.81704943924612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77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222935</v>
      </c>
      <c r="E32" s="26">
        <v>1078855</v>
      </c>
      <c r="F32" s="26">
        <f>E32/' 2016'!$O$1</f>
        <v>143188.66547216137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242155</v>
      </c>
      <c r="E33" s="26">
        <v>1194419</v>
      </c>
      <c r="F33" s="26">
        <f>E33/' 2016'!$O$1</f>
        <v>158526.64410378924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472750</v>
      </c>
      <c r="E34" s="26">
        <v>134989</v>
      </c>
      <c r="F34" s="26">
        <f>E34/' 2016'!$O$1</f>
        <v>17916.119185081956</v>
      </c>
    </row>
    <row r="35" spans="2:18" ht="12.95" customHeight="1" x14ac:dyDescent="0.2">
      <c r="B35" s="18" t="s">
        <v>3</v>
      </c>
      <c r="C35" s="18" t="s">
        <v>18</v>
      </c>
      <c r="D35" s="26">
        <v>1627070</v>
      </c>
      <c r="E35" s="26">
        <v>1624055</v>
      </c>
      <c r="F35" s="26">
        <f>E35/' 2016'!$O$1</f>
        <v>215549.1406198155</v>
      </c>
    </row>
    <row r="36" spans="2:18" ht="12.95" customHeight="1" x14ac:dyDescent="0.2">
      <c r="B36" s="18" t="s">
        <v>4</v>
      </c>
      <c r="C36" s="18" t="s">
        <v>19</v>
      </c>
      <c r="D36" s="26">
        <v>75225940</v>
      </c>
      <c r="E36" s="26">
        <v>1834412</v>
      </c>
      <c r="F36" s="26">
        <f>E36/' 2016'!$O$1</f>
        <v>243468.31242949099</v>
      </c>
    </row>
    <row r="37" spans="2:18" ht="12.95" customHeight="1" x14ac:dyDescent="0.2">
      <c r="B37" s="18" t="s">
        <v>5</v>
      </c>
      <c r="C37" s="18" t="s">
        <v>20</v>
      </c>
      <c r="D37" s="26">
        <v>867000</v>
      </c>
      <c r="E37" s="26">
        <v>51395</v>
      </c>
      <c r="F37" s="26">
        <f>E37/' 2016'!$O$1</f>
        <v>6821.288738469706</v>
      </c>
    </row>
    <row r="38" spans="2:18" ht="12.95" customHeight="1" x14ac:dyDescent="0.2">
      <c r="B38" s="18" t="s">
        <v>6</v>
      </c>
      <c r="C38" s="18" t="s">
        <v>21</v>
      </c>
      <c r="D38" s="26">
        <v>251800</v>
      </c>
      <c r="E38" s="26">
        <v>199027</v>
      </c>
      <c r="F38" s="26">
        <f>E38/' 2016'!$O$1</f>
        <v>26415.422390337779</v>
      </c>
    </row>
    <row r="39" spans="2:18" ht="12.95" customHeight="1" x14ac:dyDescent="0.2">
      <c r="B39" s="18" t="s">
        <v>30</v>
      </c>
      <c r="C39" s="18" t="s">
        <v>31</v>
      </c>
      <c r="D39" s="26">
        <v>200</v>
      </c>
      <c r="E39" s="26">
        <v>17</v>
      </c>
      <c r="F39" s="26">
        <f>E39/' 2016'!$O$1</f>
        <v>2.256287743048643</v>
      </c>
    </row>
    <row r="40" spans="2:18" ht="12.95" customHeight="1" x14ac:dyDescent="0.2">
      <c r="B40" s="18" t="s">
        <v>7</v>
      </c>
      <c r="C40" s="18" t="s">
        <v>22</v>
      </c>
      <c r="D40" s="26">
        <v>503641</v>
      </c>
      <c r="E40" s="26">
        <v>403932</v>
      </c>
      <c r="F40" s="26">
        <f>E40/' 2016'!$O$1</f>
        <v>53610.989448536726</v>
      </c>
    </row>
    <row r="41" spans="2:18" ht="12.95" customHeight="1" x14ac:dyDescent="0.2">
      <c r="B41" s="18" t="s">
        <v>8</v>
      </c>
      <c r="C41" s="18" t="s">
        <v>23</v>
      </c>
      <c r="D41" s="26">
        <v>1627645</v>
      </c>
      <c r="E41" s="26">
        <v>11243395</v>
      </c>
      <c r="F41" s="26">
        <f>E41/' 2016'!$O$1</f>
        <v>1492254.9605149643</v>
      </c>
    </row>
    <row r="42" spans="2:18" ht="12.95" customHeight="1" x14ac:dyDescent="0.2">
      <c r="B42" s="18" t="s">
        <v>9</v>
      </c>
      <c r="C42" s="18" t="s">
        <v>24</v>
      </c>
      <c r="D42" s="26">
        <v>399922</v>
      </c>
      <c r="E42" s="26">
        <v>3953134</v>
      </c>
      <c r="F42" s="26">
        <f>E42/' 2016'!$O$1</f>
        <v>524671.04651934432</v>
      </c>
    </row>
    <row r="43" spans="2:18" ht="12.95" customHeight="1" x14ac:dyDescent="0.2">
      <c r="B43" s="18" t="s">
        <v>10</v>
      </c>
      <c r="C43" s="18" t="s">
        <v>25</v>
      </c>
      <c r="D43" s="26">
        <v>2539906</v>
      </c>
      <c r="E43" s="26">
        <v>17421440</v>
      </c>
      <c r="F43" s="26">
        <f>E43/' 2016'!$O$1</f>
        <v>2312222.4434269029</v>
      </c>
    </row>
    <row r="44" spans="2:18" ht="12.95" customHeight="1" x14ac:dyDescent="0.2">
      <c r="B44" s="18" t="s">
        <v>11</v>
      </c>
      <c r="C44" s="18" t="s">
        <v>26</v>
      </c>
      <c r="D44" s="26">
        <v>1526400</v>
      </c>
      <c r="E44" s="26">
        <v>97969</v>
      </c>
      <c r="F44" s="26">
        <f>E44/' 2016'!$O$1</f>
        <v>13002.720817572499</v>
      </c>
    </row>
    <row r="45" spans="2:18" ht="12.95" customHeight="1" x14ac:dyDescent="0.2">
      <c r="B45" s="18" t="s">
        <v>32</v>
      </c>
      <c r="C45" s="18" t="s">
        <v>33</v>
      </c>
      <c r="D45" s="26">
        <v>550</v>
      </c>
      <c r="E45" s="26">
        <v>929</v>
      </c>
      <c r="F45" s="26">
        <f>E45/' 2016'!$O$1</f>
        <v>123.2994890171876</v>
      </c>
    </row>
    <row r="46" spans="2:18" ht="12.95" customHeight="1" x14ac:dyDescent="0.2">
      <c r="B46" s="12" t="s">
        <v>34</v>
      </c>
      <c r="C46" s="12" t="s">
        <v>35</v>
      </c>
      <c r="D46" s="26">
        <v>20</v>
      </c>
      <c r="E46" s="26">
        <v>77</v>
      </c>
      <c r="F46" s="26">
        <f>E46/' 2016'!$O$1</f>
        <v>10.219656247926206</v>
      </c>
    </row>
    <row r="47" spans="2:18" ht="12.95" customHeight="1" x14ac:dyDescent="0.2">
      <c r="B47" s="18" t="s">
        <v>12</v>
      </c>
      <c r="C47" s="18" t="s">
        <v>27</v>
      </c>
      <c r="D47" s="26">
        <v>1581124</v>
      </c>
      <c r="E47" s="26">
        <v>6944049</v>
      </c>
      <c r="F47" s="26">
        <f>E47/' 2016'!$O$1</f>
        <v>921633.68504877563</v>
      </c>
    </row>
    <row r="48" spans="2:18" ht="12.95" customHeight="1" x14ac:dyDescent="0.2">
      <c r="B48" s="18" t="s">
        <v>13</v>
      </c>
      <c r="C48" s="18" t="s">
        <v>28</v>
      </c>
      <c r="D48" s="26">
        <v>57140041</v>
      </c>
      <c r="E48" s="26">
        <v>437121106</v>
      </c>
      <c r="F48" s="26">
        <f>E48/' 2016'!$O$1</f>
        <v>58015940.805627443</v>
      </c>
    </row>
    <row r="49" spans="2:6" ht="12.95" customHeight="1" x14ac:dyDescent="0.2">
      <c r="B49" s="18" t="s">
        <v>14</v>
      </c>
      <c r="C49" s="18" t="s">
        <v>29</v>
      </c>
      <c r="D49" s="26">
        <v>55000</v>
      </c>
      <c r="E49" s="26">
        <v>94381</v>
      </c>
      <c r="F49" s="26">
        <f>E49/' 2016'!$O$1</f>
        <v>12526.511380980821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483397581</v>
      </c>
      <c r="F50" s="8">
        <f>E50/' 2016'!$O$1</f>
        <v>64157884.531156674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483.397581</v>
      </c>
      <c r="F51" s="3">
        <f>E51/' 2016'!$O$1</f>
        <v>64.157884531156682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76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200</v>
      </c>
      <c r="E58" s="26">
        <v>910</v>
      </c>
      <c r="F58" s="26">
        <f>E58/' 2016'!$O$1</f>
        <v>120.7777556573097</v>
      </c>
    </row>
    <row r="59" spans="2:6" ht="12.95" customHeight="1" x14ac:dyDescent="0.2">
      <c r="B59" s="18">
        <v>124</v>
      </c>
      <c r="C59" s="18" t="s">
        <v>16</v>
      </c>
      <c r="D59" s="26">
        <v>50</v>
      </c>
      <c r="E59" s="26">
        <v>231</v>
      </c>
      <c r="F59" s="26">
        <f>E59/' 2016'!$O$1</f>
        <v>30.658968743778615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2016'!$O$1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2016'!$O$1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2016'!$O$1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1141</v>
      </c>
      <c r="F73" s="8">
        <f>E73/' 2016'!$O$1</f>
        <v>151.43672440108833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1.1410000000000001E-3</v>
      </c>
      <c r="F74" s="3">
        <f>E74/' 2016'!$O$1</f>
        <v>1.5143672440108834E-4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75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1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1076.0562</v>
      </c>
      <c r="F81" s="6">
        <f>E81/' 2016'!$O$1</f>
        <v>142.81720087597051</v>
      </c>
    </row>
    <row r="82" spans="2:6" ht="12.95" customHeight="1" x14ac:dyDescent="0.2">
      <c r="B82" s="15" t="s">
        <v>61</v>
      </c>
      <c r="C82" s="5"/>
      <c r="D82" s="5"/>
      <c r="E82" s="11">
        <f>+E51</f>
        <v>483.397581</v>
      </c>
      <c r="F82" s="11">
        <f>E82/' 2016'!$O$1</f>
        <v>64.157884531156682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80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1759310</v>
      </c>
      <c r="E6" s="26">
        <v>8826632</v>
      </c>
      <c r="F6" s="26">
        <f>E6/' 2016'!$O$1</f>
        <v>1171495.3878824075</v>
      </c>
    </row>
    <row r="7" spans="2:6" ht="12.95" customHeight="1" x14ac:dyDescent="0.2">
      <c r="B7" s="18" t="s">
        <v>1</v>
      </c>
      <c r="C7" s="18" t="s">
        <v>16</v>
      </c>
      <c r="D7" s="26">
        <v>1073421</v>
      </c>
      <c r="E7" s="26">
        <v>5414341</v>
      </c>
      <c r="F7" s="26">
        <f>E7/' 2016'!$O$1</f>
        <v>718606.54323445482</v>
      </c>
    </row>
    <row r="8" spans="2:6" ht="12.95" customHeight="1" x14ac:dyDescent="0.2">
      <c r="B8" s="18" t="s">
        <v>2</v>
      </c>
      <c r="C8" s="18" t="s">
        <v>17</v>
      </c>
      <c r="D8" s="26">
        <v>2210650</v>
      </c>
      <c r="E8" s="26">
        <v>591814</v>
      </c>
      <c r="F8" s="26">
        <f>E8/' 2016'!$O$1</f>
        <v>78547.216139093493</v>
      </c>
    </row>
    <row r="9" spans="2:6" ht="12.95" customHeight="1" x14ac:dyDescent="0.2">
      <c r="B9" s="18" t="s">
        <v>3</v>
      </c>
      <c r="C9" s="18" t="s">
        <v>18</v>
      </c>
      <c r="D9" s="26">
        <v>2262650</v>
      </c>
      <c r="E9" s="26">
        <v>2248082</v>
      </c>
      <c r="F9" s="26">
        <f>E9/' 2016'!$O$1</f>
        <v>298371.75658636936</v>
      </c>
    </row>
    <row r="10" spans="2:6" ht="12.95" customHeight="1" x14ac:dyDescent="0.2">
      <c r="B10" s="18" t="s">
        <v>4</v>
      </c>
      <c r="C10" s="18" t="s">
        <v>19</v>
      </c>
      <c r="D10" s="26">
        <v>119435961</v>
      </c>
      <c r="E10" s="26">
        <v>2772188</v>
      </c>
      <c r="F10" s="26">
        <f>E10/' 2016'!$O$1</f>
        <v>367932.57681332534</v>
      </c>
    </row>
    <row r="11" spans="2:6" ht="12.95" customHeight="1" x14ac:dyDescent="0.2">
      <c r="B11" s="18" t="s">
        <v>5</v>
      </c>
      <c r="C11" s="18" t="s">
        <v>20</v>
      </c>
      <c r="D11" s="26">
        <v>8477000</v>
      </c>
      <c r="E11" s="26">
        <v>469223</v>
      </c>
      <c r="F11" s="26">
        <f>E11/' 2016'!$O$1</f>
        <v>62276.59433273608</v>
      </c>
    </row>
    <row r="12" spans="2:6" ht="12.95" customHeight="1" x14ac:dyDescent="0.2">
      <c r="B12" s="18" t="s">
        <v>6</v>
      </c>
      <c r="C12" s="18" t="s">
        <v>21</v>
      </c>
      <c r="D12" s="26">
        <v>2023578</v>
      </c>
      <c r="E12" s="26">
        <v>1584387</v>
      </c>
      <c r="F12" s="26">
        <f>E12/' 2016'!$O$1</f>
        <v>210284.29225562411</v>
      </c>
    </row>
    <row r="13" spans="2:6" ht="12.95" customHeight="1" x14ac:dyDescent="0.2">
      <c r="B13" s="18" t="s">
        <v>30</v>
      </c>
      <c r="C13" s="18" t="s">
        <v>31</v>
      </c>
      <c r="D13" s="26">
        <v>109700</v>
      </c>
      <c r="E13" s="26">
        <v>8906</v>
      </c>
      <c r="F13" s="26">
        <f>E13/' 2016'!$O$1</f>
        <v>1182.0293317406595</v>
      </c>
    </row>
    <row r="14" spans="2:6" ht="12.95" customHeight="1" x14ac:dyDescent="0.2">
      <c r="B14" s="18" t="s">
        <v>7</v>
      </c>
      <c r="C14" s="18" t="s">
        <v>22</v>
      </c>
      <c r="D14" s="26">
        <v>3381350</v>
      </c>
      <c r="E14" s="26">
        <v>2698839</v>
      </c>
      <c r="F14" s="26">
        <f>E14/' 2016'!$O$1</f>
        <v>358197.49153892096</v>
      </c>
    </row>
    <row r="15" spans="2:6" ht="12.95" customHeight="1" x14ac:dyDescent="0.2">
      <c r="B15" s="18" t="s">
        <v>8</v>
      </c>
      <c r="C15" s="18" t="s">
        <v>23</v>
      </c>
      <c r="D15" s="26">
        <v>8120945</v>
      </c>
      <c r="E15" s="26">
        <v>55203046</v>
      </c>
      <c r="F15" s="26">
        <f>E15/' 2016'!$O$1</f>
        <v>7326703.2981617888</v>
      </c>
    </row>
    <row r="16" spans="2:6" ht="12.95" customHeight="1" x14ac:dyDescent="0.2">
      <c r="B16" s="18" t="s">
        <v>9</v>
      </c>
      <c r="C16" s="18" t="s">
        <v>24</v>
      </c>
      <c r="D16" s="26">
        <v>1135150</v>
      </c>
      <c r="E16" s="26">
        <v>10776627</v>
      </c>
      <c r="F16" s="26">
        <f>E16/' 2016'!$O$1</f>
        <v>1430304.2006768861</v>
      </c>
    </row>
    <row r="17" spans="2:18" ht="12.95" customHeight="1" x14ac:dyDescent="0.2">
      <c r="B17" s="18" t="s">
        <v>10</v>
      </c>
      <c r="C17" s="18" t="s">
        <v>25</v>
      </c>
      <c r="D17" s="26">
        <v>15201117</v>
      </c>
      <c r="E17" s="26">
        <v>102323803</v>
      </c>
      <c r="F17" s="26">
        <f>E17/' 2016'!$O$1</f>
        <v>13580702.501824938</v>
      </c>
    </row>
    <row r="18" spans="2:18" ht="12.95" customHeight="1" x14ac:dyDescent="0.2">
      <c r="B18" s="18" t="s">
        <v>11</v>
      </c>
      <c r="C18" s="18" t="s">
        <v>26</v>
      </c>
      <c r="D18" s="26">
        <v>2016185</v>
      </c>
      <c r="E18" s="26">
        <v>119165</v>
      </c>
      <c r="F18" s="26">
        <f>E18/' 2016'!$O$1</f>
        <v>15815.913464728912</v>
      </c>
    </row>
    <row r="19" spans="2:18" ht="12.95" customHeight="1" x14ac:dyDescent="0.2">
      <c r="B19" s="18" t="s">
        <v>32</v>
      </c>
      <c r="C19" s="18" t="s">
        <v>33</v>
      </c>
      <c r="D19" s="26">
        <v>1166</v>
      </c>
      <c r="E19" s="26">
        <v>1764</v>
      </c>
      <c r="F19" s="26">
        <f>E19/' 2016'!$O$1</f>
        <v>234.12303404340034</v>
      </c>
    </row>
    <row r="20" spans="2:18" ht="12.95" customHeight="1" x14ac:dyDescent="0.2">
      <c r="B20" s="18" t="s">
        <v>34</v>
      </c>
      <c r="C20" s="18" t="s">
        <v>35</v>
      </c>
      <c r="D20" s="26">
        <v>1269</v>
      </c>
      <c r="E20" s="26">
        <v>4407</v>
      </c>
      <c r="F20" s="26">
        <f>E20/' 2016'!$O$1</f>
        <v>584.90941668325695</v>
      </c>
    </row>
    <row r="21" spans="2:18" ht="12.95" customHeight="1" x14ac:dyDescent="0.2">
      <c r="B21" s="18" t="s">
        <v>12</v>
      </c>
      <c r="C21" s="18" t="s">
        <v>27</v>
      </c>
      <c r="D21" s="26">
        <v>2186298</v>
      </c>
      <c r="E21" s="26">
        <v>8507173</v>
      </c>
      <c r="F21" s="26">
        <f>E21/' 2016'!$O$1</f>
        <v>1129095.8922290795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142870501</v>
      </c>
      <c r="E22" s="26">
        <v>1070630525</v>
      </c>
      <c r="F22" s="26">
        <f>E22/' 2016'!$O$1</f>
        <v>142097090.0524255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264330</v>
      </c>
      <c r="E23" s="26">
        <v>443367</v>
      </c>
      <c r="F23" s="26">
        <f>E23/' 2016'!$O$1</f>
        <v>58844.913398367506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1272624289</v>
      </c>
      <c r="F24" s="8">
        <f>E24/' 2016'!$O$1</f>
        <v>168906269.6927467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1272.6242890000001</v>
      </c>
      <c r="F25" s="3">
        <f>E25/' 2016'!$O$1</f>
        <v>168.90626969274669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81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217838</v>
      </c>
      <c r="E32" s="26">
        <v>1088059</v>
      </c>
      <c r="F32" s="26">
        <f>E32/' 2016'!$O$1</f>
        <v>144410.2462008096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185836</v>
      </c>
      <c r="E33" s="26">
        <v>941113</v>
      </c>
      <c r="F33" s="26">
        <f>E33/' 2016'!$O$1</f>
        <v>124907.16039551396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724150</v>
      </c>
      <c r="E34" s="26">
        <v>204906</v>
      </c>
      <c r="F34" s="26">
        <f>E34/' 2016'!$O$1</f>
        <v>27195.699781007366</v>
      </c>
    </row>
    <row r="35" spans="2:18" ht="12.95" customHeight="1" x14ac:dyDescent="0.2">
      <c r="B35" s="18" t="s">
        <v>3</v>
      </c>
      <c r="C35" s="18" t="s">
        <v>18</v>
      </c>
      <c r="D35" s="26">
        <v>1845788</v>
      </c>
      <c r="E35" s="26">
        <v>1833898</v>
      </c>
      <c r="F35" s="26">
        <f>E35/' 2016'!$O$1</f>
        <v>243400.09290596587</v>
      </c>
    </row>
    <row r="36" spans="2:18" ht="12.95" customHeight="1" x14ac:dyDescent="0.2">
      <c r="B36" s="18" t="s">
        <v>4</v>
      </c>
      <c r="C36" s="18" t="s">
        <v>19</v>
      </c>
      <c r="D36" s="26">
        <v>90719396</v>
      </c>
      <c r="E36" s="26">
        <v>2171021</v>
      </c>
      <c r="F36" s="26">
        <f>E36/' 2016'!$O$1</f>
        <v>288144.00424712984</v>
      </c>
    </row>
    <row r="37" spans="2:18" ht="12.95" customHeight="1" x14ac:dyDescent="0.2">
      <c r="B37" s="18" t="s">
        <v>5</v>
      </c>
      <c r="C37" s="18" t="s">
        <v>20</v>
      </c>
      <c r="D37" s="26">
        <v>875000</v>
      </c>
      <c r="E37" s="26">
        <v>52237</v>
      </c>
      <c r="F37" s="26">
        <f>E37/' 2016'!$O$1</f>
        <v>6933.0413431548204</v>
      </c>
    </row>
    <row r="38" spans="2:18" ht="12.95" customHeight="1" x14ac:dyDescent="0.2">
      <c r="B38" s="18" t="s">
        <v>6</v>
      </c>
      <c r="C38" s="18" t="s">
        <v>21</v>
      </c>
      <c r="D38" s="26">
        <v>432928</v>
      </c>
      <c r="E38" s="26">
        <v>344465</v>
      </c>
      <c r="F38" s="26">
        <f>E38/' 2016'!$O$1</f>
        <v>45718.362200544158</v>
      </c>
    </row>
    <row r="39" spans="2:18" ht="12.95" customHeight="1" x14ac:dyDescent="0.2">
      <c r="B39" s="18" t="s">
        <v>30</v>
      </c>
      <c r="C39" s="18" t="s">
        <v>31</v>
      </c>
      <c r="D39" s="26">
        <v>6050</v>
      </c>
      <c r="E39" s="26">
        <v>575</v>
      </c>
      <c r="F39" s="26">
        <f>E39/' 2016'!$O$1</f>
        <v>76.315614838409971</v>
      </c>
    </row>
    <row r="40" spans="2:18" ht="12.95" customHeight="1" x14ac:dyDescent="0.2">
      <c r="B40" s="18" t="s">
        <v>7</v>
      </c>
      <c r="C40" s="18" t="s">
        <v>22</v>
      </c>
      <c r="D40" s="26">
        <v>540560</v>
      </c>
      <c r="E40" s="26">
        <v>434575</v>
      </c>
      <c r="F40" s="26">
        <f>E40/' 2016'!$O$1</f>
        <v>57678.014466786117</v>
      </c>
    </row>
    <row r="41" spans="2:18" ht="12.95" customHeight="1" x14ac:dyDescent="0.2">
      <c r="B41" s="18" t="s">
        <v>8</v>
      </c>
      <c r="C41" s="18" t="s">
        <v>23</v>
      </c>
      <c r="D41" s="26">
        <v>1630420</v>
      </c>
      <c r="E41" s="26">
        <v>11199692</v>
      </c>
      <c r="F41" s="26">
        <f>E41/' 2016'!$O$1</f>
        <v>1486454.57561882</v>
      </c>
    </row>
    <row r="42" spans="2:18" ht="12.95" customHeight="1" x14ac:dyDescent="0.2">
      <c r="B42" s="18" t="s">
        <v>9</v>
      </c>
      <c r="C42" s="18" t="s">
        <v>24</v>
      </c>
      <c r="D42" s="26">
        <v>495374</v>
      </c>
      <c r="E42" s="26">
        <v>4765759</v>
      </c>
      <c r="F42" s="26">
        <f>E42/' 2016'!$O$1</f>
        <v>632524.91870727984</v>
      </c>
    </row>
    <row r="43" spans="2:18" ht="12.95" customHeight="1" x14ac:dyDescent="0.2">
      <c r="B43" s="18" t="s">
        <v>10</v>
      </c>
      <c r="C43" s="18" t="s">
        <v>25</v>
      </c>
      <c r="D43" s="26">
        <v>2700162</v>
      </c>
      <c r="E43" s="26">
        <v>18294919</v>
      </c>
      <c r="F43" s="26">
        <f>E43/' 2016'!$O$1</f>
        <v>2428153.0293981018</v>
      </c>
    </row>
    <row r="44" spans="2:18" ht="12.95" customHeight="1" x14ac:dyDescent="0.2">
      <c r="B44" s="18" t="s">
        <v>11</v>
      </c>
      <c r="C44" s="18" t="s">
        <v>26</v>
      </c>
      <c r="D44" s="26">
        <v>1624835</v>
      </c>
      <c r="E44" s="26">
        <v>104284</v>
      </c>
      <c r="F44" s="26">
        <f>E44/' 2016'!$O$1</f>
        <v>13840.865352710862</v>
      </c>
    </row>
    <row r="45" spans="2:18" ht="12.95" customHeight="1" x14ac:dyDescent="0.2">
      <c r="B45" s="18" t="s">
        <v>32</v>
      </c>
      <c r="C45" s="18" t="s">
        <v>33</v>
      </c>
      <c r="D45" s="26">
        <v>226</v>
      </c>
      <c r="E45" s="26">
        <v>373</v>
      </c>
      <c r="F45" s="26">
        <f>E45/' 2016'!$O$1</f>
        <v>49.505607538655518</v>
      </c>
    </row>
    <row r="46" spans="2:18" ht="12.95" customHeight="1" x14ac:dyDescent="0.2">
      <c r="B46" s="12" t="s">
        <v>34</v>
      </c>
      <c r="C46" s="12" t="s">
        <v>35</v>
      </c>
      <c r="D46" s="26">
        <v>307</v>
      </c>
      <c r="E46" s="26">
        <v>1164</v>
      </c>
      <c r="F46" s="26">
        <f>E46/' 2016'!$O$1</f>
        <v>154.48934899462472</v>
      </c>
    </row>
    <row r="47" spans="2:18" ht="12.95" customHeight="1" x14ac:dyDescent="0.2">
      <c r="B47" s="18" t="s">
        <v>12</v>
      </c>
      <c r="C47" s="18" t="s">
        <v>27</v>
      </c>
      <c r="D47" s="26">
        <v>1941849</v>
      </c>
      <c r="E47" s="26">
        <v>7761662</v>
      </c>
      <c r="F47" s="26">
        <f>E47/' 2016'!$O$1</f>
        <v>1030149.5786050833</v>
      </c>
    </row>
    <row r="48" spans="2:18" ht="12.95" customHeight="1" x14ac:dyDescent="0.2">
      <c r="B48" s="18" t="s">
        <v>13</v>
      </c>
      <c r="C48" s="18" t="s">
        <v>28</v>
      </c>
      <c r="D48" s="26">
        <v>67699528</v>
      </c>
      <c r="E48" s="26">
        <v>512370392</v>
      </c>
      <c r="F48" s="26">
        <f>E48/' 2016'!$O$1</f>
        <v>68003237.374742851</v>
      </c>
    </row>
    <row r="49" spans="2:6" ht="12.95" customHeight="1" x14ac:dyDescent="0.2">
      <c r="B49" s="18" t="s">
        <v>14</v>
      </c>
      <c r="C49" s="18" t="s">
        <v>29</v>
      </c>
      <c r="D49" s="26">
        <v>151450</v>
      </c>
      <c r="E49" s="26">
        <v>260208</v>
      </c>
      <c r="F49" s="26">
        <f>E49/' 2016'!$O$1</f>
        <v>34535.536531953017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561829302</v>
      </c>
      <c r="F50" s="8">
        <f>E50/' 2016'!$O$1</f>
        <v>74567562.811069071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561.82930199999998</v>
      </c>
      <c r="F51" s="3">
        <f>E51/' 2016'!$O$1</f>
        <v>74.567562811069081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82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2016'!$O$1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2016'!$O$1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2016'!$O$1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2016'!$O$1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2016'!$O$1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 2016'!$O$1</f>
        <v>0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0</v>
      </c>
      <c r="F74" s="3">
        <f>E74/' 2016'!$O$1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83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1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1272.6242890000001</v>
      </c>
      <c r="F81" s="6">
        <f>E81/' 2016'!$O$1</f>
        <v>168.90626969274669</v>
      </c>
    </row>
    <row r="82" spans="2:6" ht="12.95" customHeight="1" x14ac:dyDescent="0.2">
      <c r="B82" s="15" t="s">
        <v>61</v>
      </c>
      <c r="C82" s="5"/>
      <c r="D82" s="5"/>
      <c r="E82" s="11">
        <f>+E51</f>
        <v>561.82930199999998</v>
      </c>
      <c r="F82" s="11">
        <f>E82/' 2016'!$O$1</f>
        <v>74.567562811069081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3 B58:B72 B32:B49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84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1432770</v>
      </c>
      <c r="E6" s="26">
        <v>7125413</v>
      </c>
      <c r="F6" s="26">
        <f>E6/' 2016'!$O$1</f>
        <v>945704.82447408582</v>
      </c>
    </row>
    <row r="7" spans="2:6" ht="12.95" customHeight="1" x14ac:dyDescent="0.2">
      <c r="B7" s="18" t="s">
        <v>1</v>
      </c>
      <c r="C7" s="18" t="s">
        <v>16</v>
      </c>
      <c r="D7" s="26">
        <v>1477630</v>
      </c>
      <c r="E7" s="26">
        <v>7486608</v>
      </c>
      <c r="F7" s="26">
        <f>E7/' 2016'!$O$1</f>
        <v>993643.63925940671</v>
      </c>
    </row>
    <row r="8" spans="2:6" ht="12.95" customHeight="1" x14ac:dyDescent="0.2">
      <c r="B8" s="18" t="s">
        <v>2</v>
      </c>
      <c r="C8" s="18" t="s">
        <v>17</v>
      </c>
      <c r="D8" s="26">
        <v>2431650</v>
      </c>
      <c r="E8" s="26">
        <v>650155</v>
      </c>
      <c r="F8" s="26">
        <f>E8/' 2016'!$O$1</f>
        <v>86290.397504811204</v>
      </c>
    </row>
    <row r="9" spans="2:6" ht="12.95" customHeight="1" x14ac:dyDescent="0.2">
      <c r="B9" s="18" t="s">
        <v>3</v>
      </c>
      <c r="C9" s="18" t="s">
        <v>18</v>
      </c>
      <c r="D9" s="26">
        <v>2687270</v>
      </c>
      <c r="E9" s="26">
        <v>2647803</v>
      </c>
      <c r="F9" s="26">
        <f>E9/' 2016'!$O$1</f>
        <v>351423.85028867208</v>
      </c>
    </row>
    <row r="10" spans="2:6" ht="12.95" customHeight="1" x14ac:dyDescent="0.2">
      <c r="B10" s="18" t="s">
        <v>4</v>
      </c>
      <c r="C10" s="18" t="s">
        <v>19</v>
      </c>
      <c r="D10" s="26">
        <v>87411425</v>
      </c>
      <c r="E10" s="26">
        <v>1986648</v>
      </c>
      <c r="F10" s="26">
        <f>E10/' 2016'!$O$1</f>
        <v>263673.50189130002</v>
      </c>
    </row>
    <row r="11" spans="2:6" ht="12.95" customHeight="1" x14ac:dyDescent="0.2">
      <c r="B11" s="18" t="s">
        <v>5</v>
      </c>
      <c r="C11" s="18" t="s">
        <v>20</v>
      </c>
      <c r="D11" s="26">
        <v>21618000</v>
      </c>
      <c r="E11" s="26">
        <v>1204298</v>
      </c>
      <c r="F11" s="26">
        <f>E11/' 2016'!$O$1</f>
        <v>159837.81272811731</v>
      </c>
    </row>
    <row r="12" spans="2:6" ht="12.95" customHeight="1" x14ac:dyDescent="0.2">
      <c r="B12" s="18" t="s">
        <v>6</v>
      </c>
      <c r="C12" s="18" t="s">
        <v>21</v>
      </c>
      <c r="D12" s="26">
        <v>1596350</v>
      </c>
      <c r="E12" s="26">
        <v>1257542</v>
      </c>
      <c r="F12" s="26">
        <f>E12/' 2016'!$O$1</f>
        <v>166904.50593934566</v>
      </c>
    </row>
    <row r="13" spans="2:6" ht="12.95" customHeight="1" x14ac:dyDescent="0.2">
      <c r="B13" s="18" t="s">
        <v>30</v>
      </c>
      <c r="C13" s="18" t="s">
        <v>31</v>
      </c>
      <c r="D13" s="26">
        <v>92050</v>
      </c>
      <c r="E13" s="26">
        <v>7762</v>
      </c>
      <c r="F13" s="26">
        <f>E13/' 2016'!$O$1</f>
        <v>1030.1944389143273</v>
      </c>
    </row>
    <row r="14" spans="2:6" ht="12.95" customHeight="1" x14ac:dyDescent="0.2">
      <c r="B14" s="18" t="s">
        <v>7</v>
      </c>
      <c r="C14" s="18" t="s">
        <v>22</v>
      </c>
      <c r="D14" s="26">
        <v>4850670</v>
      </c>
      <c r="E14" s="26">
        <v>3877197</v>
      </c>
      <c r="F14" s="26">
        <f>E14/' 2016'!$O$1</f>
        <v>514592.47461676289</v>
      </c>
    </row>
    <row r="15" spans="2:6" ht="12.95" customHeight="1" x14ac:dyDescent="0.2">
      <c r="B15" s="18" t="s">
        <v>8</v>
      </c>
      <c r="C15" s="18" t="s">
        <v>23</v>
      </c>
      <c r="D15" s="26">
        <v>9007272</v>
      </c>
      <c r="E15" s="26">
        <v>61104444</v>
      </c>
      <c r="F15" s="26">
        <f>E15/' 2016'!$O$1</f>
        <v>8109953.4142942457</v>
      </c>
    </row>
    <row r="16" spans="2:6" ht="12.95" customHeight="1" x14ac:dyDescent="0.2">
      <c r="B16" s="18" t="s">
        <v>9</v>
      </c>
      <c r="C16" s="18" t="s">
        <v>24</v>
      </c>
      <c r="D16" s="26">
        <v>2053570</v>
      </c>
      <c r="E16" s="26">
        <v>19019391</v>
      </c>
      <c r="F16" s="26">
        <f>E16/' 2016'!$O$1</f>
        <v>2524306.9878558628</v>
      </c>
    </row>
    <row r="17" spans="2:18" ht="12.95" customHeight="1" x14ac:dyDescent="0.2">
      <c r="B17" s="18" t="s">
        <v>10</v>
      </c>
      <c r="C17" s="18" t="s">
        <v>25</v>
      </c>
      <c r="D17" s="26">
        <v>15621478</v>
      </c>
      <c r="E17" s="26">
        <v>101611482</v>
      </c>
      <c r="F17" s="26">
        <f>E17/' 2016'!$O$1</f>
        <v>13486161.258212224</v>
      </c>
    </row>
    <row r="18" spans="2:18" ht="12.95" customHeight="1" x14ac:dyDescent="0.2">
      <c r="B18" s="18" t="s">
        <v>11</v>
      </c>
      <c r="C18" s="18" t="s">
        <v>26</v>
      </c>
      <c r="D18" s="26">
        <v>2223680</v>
      </c>
      <c r="E18" s="26">
        <v>129782</v>
      </c>
      <c r="F18" s="26">
        <f>E18/' 2016'!$O$1</f>
        <v>17225.031521666999</v>
      </c>
    </row>
    <row r="19" spans="2:18" ht="12.95" customHeight="1" x14ac:dyDescent="0.2">
      <c r="B19" s="18" t="s">
        <v>32</v>
      </c>
      <c r="C19" s="18" t="s">
        <v>33</v>
      </c>
      <c r="D19" s="26">
        <v>3598</v>
      </c>
      <c r="E19" s="26">
        <v>5386</v>
      </c>
      <c r="F19" s="26">
        <f>E19/' 2016'!$O$1</f>
        <v>714.84504612117587</v>
      </c>
    </row>
    <row r="20" spans="2:18" ht="12.95" customHeight="1" x14ac:dyDescent="0.2">
      <c r="B20" s="18" t="s">
        <v>34</v>
      </c>
      <c r="C20" s="18" t="s">
        <v>35</v>
      </c>
      <c r="D20" s="26">
        <v>2458</v>
      </c>
      <c r="E20" s="26">
        <v>8462</v>
      </c>
      <c r="F20" s="26">
        <f>E20/' 2016'!$O$1</f>
        <v>1123.1004048045656</v>
      </c>
    </row>
    <row r="21" spans="2:18" ht="12.95" customHeight="1" x14ac:dyDescent="0.2">
      <c r="B21" s="18" t="s">
        <v>12</v>
      </c>
      <c r="C21" s="18" t="s">
        <v>27</v>
      </c>
      <c r="D21" s="26">
        <v>2268922</v>
      </c>
      <c r="E21" s="26">
        <v>8527940</v>
      </c>
      <c r="F21" s="26">
        <f>E21/' 2016'!$O$1</f>
        <v>1131852.146791426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145764721</v>
      </c>
      <c r="E22" s="26">
        <v>1081529779</v>
      </c>
      <c r="F22" s="26">
        <f>E22/' 2016'!$O$1</f>
        <v>143543669.65292984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434460</v>
      </c>
      <c r="E23" s="26">
        <v>715684</v>
      </c>
      <c r="F23" s="26">
        <f>E23/' 2016'!$O$1</f>
        <v>94987.59041741323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1298895776</v>
      </c>
      <c r="F24" s="8">
        <f>E24/' 2016'!$O$1</f>
        <v>172393095.22861502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1298.8957760000001</v>
      </c>
      <c r="F25" s="3">
        <f>E25/' 2016'!$O$1</f>
        <v>172.39309522861504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85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234260</v>
      </c>
      <c r="E32" s="26">
        <v>1164620</v>
      </c>
      <c r="F32" s="26">
        <f>E32/' 2016'!$O$1</f>
        <v>154571.6371358418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250480</v>
      </c>
      <c r="E33" s="26">
        <v>1277575</v>
      </c>
      <c r="F33" s="26">
        <f>E33/' 2016'!$O$1</f>
        <v>169563.34196031588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618500</v>
      </c>
      <c r="E34" s="26">
        <v>175092</v>
      </c>
      <c r="F34" s="26">
        <f>E34/' 2016'!$O$1</f>
        <v>23238.701970933704</v>
      </c>
    </row>
    <row r="35" spans="2:18" ht="12.95" customHeight="1" x14ac:dyDescent="0.2">
      <c r="B35" s="18" t="s">
        <v>3</v>
      </c>
      <c r="C35" s="18" t="s">
        <v>18</v>
      </c>
      <c r="D35" s="26">
        <v>1987680</v>
      </c>
      <c r="E35" s="26">
        <v>1962858</v>
      </c>
      <c r="F35" s="26">
        <f>E35/' 2016'!$O$1</f>
        <v>260516.02627911605</v>
      </c>
    </row>
    <row r="36" spans="2:18" ht="12.95" customHeight="1" x14ac:dyDescent="0.2">
      <c r="B36" s="18" t="s">
        <v>4</v>
      </c>
      <c r="C36" s="18" t="s">
        <v>19</v>
      </c>
      <c r="D36" s="26">
        <v>58287265</v>
      </c>
      <c r="E36" s="26">
        <v>1367833</v>
      </c>
      <c r="F36" s="26">
        <f>E36/' 2016'!$O$1</f>
        <v>181542.63720220319</v>
      </c>
    </row>
    <row r="37" spans="2:18" ht="12.95" customHeight="1" x14ac:dyDescent="0.2">
      <c r="B37" s="18" t="s">
        <v>5</v>
      </c>
      <c r="C37" s="18" t="s">
        <v>20</v>
      </c>
      <c r="D37" s="26">
        <v>2270000</v>
      </c>
      <c r="E37" s="26">
        <v>134672</v>
      </c>
      <c r="F37" s="26">
        <f>E37/' 2016'!$O$1</f>
        <v>17874.04605481452</v>
      </c>
    </row>
    <row r="38" spans="2:18" ht="12.95" customHeight="1" x14ac:dyDescent="0.2">
      <c r="B38" s="18" t="s">
        <v>6</v>
      </c>
      <c r="C38" s="18" t="s">
        <v>21</v>
      </c>
      <c r="D38" s="26">
        <v>250300</v>
      </c>
      <c r="E38" s="26">
        <v>200884</v>
      </c>
      <c r="F38" s="26">
        <f>E38/' 2016'!$O$1</f>
        <v>26661.88864556374</v>
      </c>
    </row>
    <row r="39" spans="2:18" ht="12.95" customHeight="1" x14ac:dyDescent="0.2">
      <c r="B39" s="18" t="s">
        <v>30</v>
      </c>
      <c r="C39" s="18" t="s">
        <v>31</v>
      </c>
      <c r="D39" s="26">
        <v>22150</v>
      </c>
      <c r="E39" s="26">
        <v>2112</v>
      </c>
      <c r="F39" s="26">
        <f>E39/' 2016'!$O$1</f>
        <v>280.31057137169023</v>
      </c>
    </row>
    <row r="40" spans="2:18" ht="12.95" customHeight="1" x14ac:dyDescent="0.2">
      <c r="B40" s="18" t="s">
        <v>7</v>
      </c>
      <c r="C40" s="18" t="s">
        <v>22</v>
      </c>
      <c r="D40" s="26">
        <v>702390</v>
      </c>
      <c r="E40" s="26">
        <v>567211</v>
      </c>
      <c r="F40" s="26">
        <f>E40/' 2016'!$O$1</f>
        <v>75281.836883668453</v>
      </c>
    </row>
    <row r="41" spans="2:18" ht="12.95" customHeight="1" x14ac:dyDescent="0.2">
      <c r="B41" s="18" t="s">
        <v>8</v>
      </c>
      <c r="C41" s="18" t="s">
        <v>23</v>
      </c>
      <c r="D41" s="26">
        <v>1700050</v>
      </c>
      <c r="E41" s="26">
        <v>11545035</v>
      </c>
      <c r="F41" s="26">
        <f>E41/' 2016'!$O$1</f>
        <v>1532289.4684451523</v>
      </c>
    </row>
    <row r="42" spans="2:18" ht="12.95" customHeight="1" x14ac:dyDescent="0.2">
      <c r="B42" s="18" t="s">
        <v>9</v>
      </c>
      <c r="C42" s="18" t="s">
        <v>24</v>
      </c>
      <c r="D42" s="26">
        <v>606783</v>
      </c>
      <c r="E42" s="26">
        <v>5680829</v>
      </c>
      <c r="F42" s="26">
        <f>E42/' 2016'!$O$1</f>
        <v>753975.57900325162</v>
      </c>
    </row>
    <row r="43" spans="2:18" ht="12.95" customHeight="1" x14ac:dyDescent="0.2">
      <c r="B43" s="18" t="s">
        <v>10</v>
      </c>
      <c r="C43" s="18" t="s">
        <v>25</v>
      </c>
      <c r="D43" s="26">
        <v>2495618</v>
      </c>
      <c r="E43" s="26">
        <v>16417471</v>
      </c>
      <c r="F43" s="26">
        <f>E43/' 2016'!$O$1</f>
        <v>2178972.8581856792</v>
      </c>
    </row>
    <row r="44" spans="2:18" ht="12.95" customHeight="1" x14ac:dyDescent="0.2">
      <c r="B44" s="18" t="s">
        <v>11</v>
      </c>
      <c r="C44" s="18" t="s">
        <v>26</v>
      </c>
      <c r="D44" s="26">
        <v>1877960</v>
      </c>
      <c r="E44" s="26">
        <v>118999</v>
      </c>
      <c r="F44" s="26">
        <f>E44/' 2016'!$O$1</f>
        <v>15793.881478532085</v>
      </c>
    </row>
    <row r="45" spans="2:18" ht="12.95" customHeight="1" x14ac:dyDescent="0.2">
      <c r="B45" s="18" t="s">
        <v>32</v>
      </c>
      <c r="C45" s="18" t="s">
        <v>33</v>
      </c>
      <c r="D45" s="26">
        <v>496</v>
      </c>
      <c r="E45" s="26">
        <v>816</v>
      </c>
      <c r="F45" s="26">
        <f>E45/' 2016'!$O$1</f>
        <v>108.30181166633486</v>
      </c>
    </row>
    <row r="46" spans="2:18" ht="12.95" customHeight="1" x14ac:dyDescent="0.2">
      <c r="B46" s="12" t="s">
        <v>34</v>
      </c>
      <c r="C46" s="12" t="s">
        <v>35</v>
      </c>
      <c r="D46" s="26">
        <v>318</v>
      </c>
      <c r="E46" s="26">
        <v>1206</v>
      </c>
      <c r="F46" s="26">
        <f>E46/' 2016'!$O$1</f>
        <v>160.063706948039</v>
      </c>
    </row>
    <row r="47" spans="2:18" ht="12.95" customHeight="1" x14ac:dyDescent="0.2">
      <c r="B47" s="18" t="s">
        <v>12</v>
      </c>
      <c r="C47" s="18" t="s">
        <v>27</v>
      </c>
      <c r="D47" s="26">
        <v>2026004</v>
      </c>
      <c r="E47" s="26">
        <v>7902808</v>
      </c>
      <c r="F47" s="26">
        <f>E47/' 2016'!$O$1</f>
        <v>1048882.8721215741</v>
      </c>
    </row>
    <row r="48" spans="2:18" ht="12.95" customHeight="1" x14ac:dyDescent="0.2">
      <c r="B48" s="18" t="s">
        <v>13</v>
      </c>
      <c r="C48" s="18" t="s">
        <v>28</v>
      </c>
      <c r="D48" s="26">
        <v>66403744</v>
      </c>
      <c r="E48" s="26">
        <v>499036165</v>
      </c>
      <c r="F48" s="26">
        <f>E48/' 2016'!$O$1</f>
        <v>66233481.31926471</v>
      </c>
    </row>
    <row r="49" spans="2:6" ht="12.95" customHeight="1" x14ac:dyDescent="0.2">
      <c r="B49" s="18" t="s">
        <v>14</v>
      </c>
      <c r="C49" s="18" t="s">
        <v>29</v>
      </c>
      <c r="D49" s="26">
        <v>189220</v>
      </c>
      <c r="E49" s="26">
        <v>319939</v>
      </c>
      <c r="F49" s="26">
        <f>E49/' 2016'!$O$1</f>
        <v>42463.20260136704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547876125</v>
      </c>
      <c r="F50" s="8">
        <f>E50/' 2016'!$O$1</f>
        <v>72715657.973322704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547.876125</v>
      </c>
      <c r="F51" s="3">
        <f>E51/' 2016'!$O$1</f>
        <v>72.715657973322706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86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2016'!$O$1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2016'!$O$1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2016'!$O$1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2016'!$O$1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5</v>
      </c>
      <c r="E71" s="26">
        <v>37</v>
      </c>
      <c r="F71" s="26">
        <f>E71/' 2016'!$O$1</f>
        <v>4.9107439113411635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37</v>
      </c>
      <c r="F73" s="8">
        <f>E73/' 2016'!$O$1</f>
        <v>4.9107439113411635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3.6999999999999998E-5</v>
      </c>
      <c r="F74" s="3">
        <f>E74/' 2016'!$O$1</f>
        <v>4.9107439113411637E-6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87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1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1298.8958130000001</v>
      </c>
      <c r="F81" s="6">
        <f>E81/' 2016'!$O$1</f>
        <v>172.39310013935895</v>
      </c>
    </row>
    <row r="82" spans="2:6" ht="12.95" customHeight="1" x14ac:dyDescent="0.2">
      <c r="B82" s="15" t="s">
        <v>61</v>
      </c>
      <c r="C82" s="5"/>
      <c r="D82" s="5"/>
      <c r="E82" s="11">
        <f>+E51</f>
        <v>547.876125</v>
      </c>
      <c r="F82" s="11">
        <f>E82/' 2016'!$O$1</f>
        <v>72.715657973322706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56:F56"/>
    <mergeCell ref="D30:F30"/>
    <mergeCell ref="D4:F4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88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1633335</v>
      </c>
      <c r="E6" s="26">
        <v>7732542</v>
      </c>
      <c r="F6" s="26">
        <f>E6/' 2016'!$O$1</f>
        <v>1026284.6904240493</v>
      </c>
    </row>
    <row r="7" spans="2:6" ht="12.95" customHeight="1" x14ac:dyDescent="0.2">
      <c r="B7" s="18" t="s">
        <v>1</v>
      </c>
      <c r="C7" s="18" t="s">
        <v>16</v>
      </c>
      <c r="D7" s="26">
        <v>1336305</v>
      </c>
      <c r="E7" s="26">
        <v>6712091</v>
      </c>
      <c r="F7" s="26">
        <f>E7/' 2016'!$O$1</f>
        <v>890847.56785453577</v>
      </c>
    </row>
    <row r="8" spans="2:6" ht="12.95" customHeight="1" x14ac:dyDescent="0.2">
      <c r="B8" s="18" t="s">
        <v>2</v>
      </c>
      <c r="C8" s="18" t="s">
        <v>17</v>
      </c>
      <c r="D8" s="26">
        <v>5382920</v>
      </c>
      <c r="E8" s="26">
        <v>1419865</v>
      </c>
      <c r="F8" s="26">
        <f>E8/' 2016'!$O$1</f>
        <v>188448.47036963303</v>
      </c>
    </row>
    <row r="9" spans="2:6" ht="12.95" customHeight="1" x14ac:dyDescent="0.2">
      <c r="B9" s="18" t="s">
        <v>3</v>
      </c>
      <c r="C9" s="18" t="s">
        <v>18</v>
      </c>
      <c r="D9" s="26">
        <v>2341505</v>
      </c>
      <c r="E9" s="26">
        <v>2295986</v>
      </c>
      <c r="F9" s="26">
        <f>E9/' 2016'!$O$1</f>
        <v>304729.71000066359</v>
      </c>
    </row>
    <row r="10" spans="2:6" ht="12.95" customHeight="1" x14ac:dyDescent="0.2">
      <c r="B10" s="18" t="s">
        <v>4</v>
      </c>
      <c r="C10" s="18" t="s">
        <v>19</v>
      </c>
      <c r="D10" s="26">
        <v>164298893</v>
      </c>
      <c r="E10" s="26">
        <v>3722777</v>
      </c>
      <c r="F10" s="26">
        <f>E10/' 2016'!$O$1</f>
        <v>494097.4185413763</v>
      </c>
    </row>
    <row r="11" spans="2:6" ht="12.95" customHeight="1" x14ac:dyDescent="0.2">
      <c r="B11" s="18" t="s">
        <v>5</v>
      </c>
      <c r="C11" s="18" t="s">
        <v>20</v>
      </c>
      <c r="D11" s="26">
        <v>67745170</v>
      </c>
      <c r="E11" s="26">
        <v>3703708</v>
      </c>
      <c r="F11" s="26">
        <f>E11/' 2016'!$O$1</f>
        <v>491566.52730771783</v>
      </c>
    </row>
    <row r="12" spans="2:6" ht="12.95" customHeight="1" x14ac:dyDescent="0.2">
      <c r="B12" s="18" t="s">
        <v>6</v>
      </c>
      <c r="C12" s="18" t="s">
        <v>21</v>
      </c>
      <c r="D12" s="26">
        <v>1688920</v>
      </c>
      <c r="E12" s="26">
        <v>1328754</v>
      </c>
      <c r="F12" s="26">
        <f>E12/' 2016'!$O$1</f>
        <v>176355.96257216801</v>
      </c>
    </row>
    <row r="13" spans="2:6" ht="12.95" customHeight="1" x14ac:dyDescent="0.2">
      <c r="B13" s="18" t="s">
        <v>30</v>
      </c>
      <c r="C13" s="18" t="s">
        <v>31</v>
      </c>
      <c r="D13" s="26">
        <v>124000</v>
      </c>
      <c r="E13" s="26">
        <v>10660</v>
      </c>
      <c r="F13" s="26">
        <f>E13/' 2016'!$O$1</f>
        <v>1414.8251376999137</v>
      </c>
    </row>
    <row r="14" spans="2:6" ht="12.95" customHeight="1" x14ac:dyDescent="0.2">
      <c r="B14" s="18" t="s">
        <v>7</v>
      </c>
      <c r="C14" s="18" t="s">
        <v>22</v>
      </c>
      <c r="D14" s="26">
        <v>4439285</v>
      </c>
      <c r="E14" s="26">
        <v>3493796</v>
      </c>
      <c r="F14" s="26">
        <f>E14/' 2016'!$O$1</f>
        <v>463706.41714778682</v>
      </c>
    </row>
    <row r="15" spans="2:6" ht="12.95" customHeight="1" x14ac:dyDescent="0.2">
      <c r="B15" s="18" t="s">
        <v>8</v>
      </c>
      <c r="C15" s="18" t="s">
        <v>23</v>
      </c>
      <c r="D15" s="26">
        <v>10815297</v>
      </c>
      <c r="E15" s="26">
        <v>72057679</v>
      </c>
      <c r="F15" s="26">
        <f>E15/' 2016'!$O$1</f>
        <v>9563697.524719622</v>
      </c>
    </row>
    <row r="16" spans="2:6" ht="12.95" customHeight="1" x14ac:dyDescent="0.2">
      <c r="B16" s="18" t="s">
        <v>9</v>
      </c>
      <c r="C16" s="18" t="s">
        <v>24</v>
      </c>
      <c r="D16" s="26">
        <v>2936705</v>
      </c>
      <c r="E16" s="26">
        <v>27340617</v>
      </c>
      <c r="F16" s="26">
        <f>E16/' 2016'!$O$1</f>
        <v>3628723.472028668</v>
      </c>
    </row>
    <row r="17" spans="2:18" ht="12.95" customHeight="1" x14ac:dyDescent="0.2">
      <c r="B17" s="18" t="s">
        <v>10</v>
      </c>
      <c r="C17" s="18" t="s">
        <v>25</v>
      </c>
      <c r="D17" s="26">
        <v>22375783</v>
      </c>
      <c r="E17" s="26">
        <v>144988355</v>
      </c>
      <c r="F17" s="26">
        <f>E17/' 2016'!$O$1</f>
        <v>19243261.663016789</v>
      </c>
    </row>
    <row r="18" spans="2:18" ht="12.95" customHeight="1" x14ac:dyDescent="0.2">
      <c r="B18" s="18" t="s">
        <v>11</v>
      </c>
      <c r="C18" s="18" t="s">
        <v>26</v>
      </c>
      <c r="D18" s="26">
        <v>2484171</v>
      </c>
      <c r="E18" s="26">
        <v>146416</v>
      </c>
      <c r="F18" s="26">
        <f>E18/' 2016'!$O$1</f>
        <v>19432.742716835888</v>
      </c>
    </row>
    <row r="19" spans="2:18" ht="12.95" customHeight="1" x14ac:dyDescent="0.2">
      <c r="B19" s="18" t="s">
        <v>32</v>
      </c>
      <c r="C19" s="18" t="s">
        <v>33</v>
      </c>
      <c r="D19" s="26">
        <v>4804</v>
      </c>
      <c r="E19" s="26">
        <v>7102</v>
      </c>
      <c r="F19" s="26">
        <f>E19/' 2016'!$O$1</f>
        <v>942.59738536067414</v>
      </c>
    </row>
    <row r="20" spans="2:18" ht="12.95" customHeight="1" x14ac:dyDescent="0.2">
      <c r="B20" s="18" t="s">
        <v>34</v>
      </c>
      <c r="C20" s="18" t="s">
        <v>35</v>
      </c>
      <c r="D20" s="26">
        <v>1742</v>
      </c>
      <c r="E20" s="26">
        <v>6005</v>
      </c>
      <c r="F20" s="26">
        <f>E20/' 2016'!$O$1</f>
        <v>797.0004645298294</v>
      </c>
    </row>
    <row r="21" spans="2:18" ht="12.95" customHeight="1" x14ac:dyDescent="0.2">
      <c r="B21" s="18" t="s">
        <v>12</v>
      </c>
      <c r="C21" s="18" t="s">
        <v>27</v>
      </c>
      <c r="D21" s="26">
        <v>3299987</v>
      </c>
      <c r="E21" s="26">
        <v>14527700</v>
      </c>
      <c r="F21" s="26">
        <f>E21/' 2016'!$O$1</f>
        <v>1928157.1438051627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218857</v>
      </c>
      <c r="E22" s="26">
        <v>1620716228</v>
      </c>
      <c r="F22" s="26">
        <f>E22/' 2016'!$O$1</f>
        <v>215106009.4233194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1482131</v>
      </c>
      <c r="E23" s="26">
        <v>2449444</v>
      </c>
      <c r="F23" s="26">
        <f>E23/' 2016'!$O$1</f>
        <v>325097.08673435525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1912659725</v>
      </c>
      <c r="F24" s="8">
        <f>E24/' 2016'!$O$1</f>
        <v>253853570.24354634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1912.659725</v>
      </c>
      <c r="F25" s="3">
        <f>E25/' 2016'!$O$1</f>
        <v>253.85357024354633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89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355385</v>
      </c>
      <c r="E32" s="26">
        <v>1698151</v>
      </c>
      <c r="F32" s="26">
        <f>E32/' 2016'!$O$1</f>
        <v>225383.36983210564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311270</v>
      </c>
      <c r="E33" s="26">
        <v>1576438</v>
      </c>
      <c r="F33" s="26">
        <f>E33/' 2016'!$O$1</f>
        <v>209229.27865153627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1127900</v>
      </c>
      <c r="E34" s="26">
        <v>312999</v>
      </c>
      <c r="F34" s="26">
        <f>E34/' 2016'!$O$1</f>
        <v>41542.106310969539</v>
      </c>
    </row>
    <row r="35" spans="2:18" ht="12.95" customHeight="1" x14ac:dyDescent="0.2">
      <c r="B35" s="18" t="s">
        <v>3</v>
      </c>
      <c r="C35" s="18" t="s">
        <v>18</v>
      </c>
      <c r="D35" s="26">
        <v>1394290</v>
      </c>
      <c r="E35" s="26">
        <v>1369966</v>
      </c>
      <c r="F35" s="26">
        <f>E35/' 2016'!$O$1</f>
        <v>181825.73495255157</v>
      </c>
    </row>
    <row r="36" spans="2:18" ht="12.95" customHeight="1" x14ac:dyDescent="0.2">
      <c r="B36" s="18" t="s">
        <v>4</v>
      </c>
      <c r="C36" s="18" t="s">
        <v>19</v>
      </c>
      <c r="D36" s="26">
        <v>109088483</v>
      </c>
      <c r="E36" s="26">
        <v>2557224</v>
      </c>
      <c r="F36" s="26">
        <f>E36/' 2016'!$O$1</f>
        <v>339401.95102528366</v>
      </c>
    </row>
    <row r="37" spans="2:18" ht="12.95" customHeight="1" x14ac:dyDescent="0.2">
      <c r="B37" s="18" t="s">
        <v>5</v>
      </c>
      <c r="C37" s="18" t="s">
        <v>20</v>
      </c>
      <c r="D37" s="26">
        <v>2079300</v>
      </c>
      <c r="E37" s="26">
        <v>122987</v>
      </c>
      <c r="F37" s="26">
        <f>E37/' 2016'!$O$1</f>
        <v>16323.180038489614</v>
      </c>
    </row>
    <row r="38" spans="2:18" ht="12.95" customHeight="1" x14ac:dyDescent="0.2">
      <c r="B38" s="18" t="s">
        <v>6</v>
      </c>
      <c r="C38" s="18" t="s">
        <v>21</v>
      </c>
      <c r="D38" s="26">
        <v>458490</v>
      </c>
      <c r="E38" s="26">
        <v>364159</v>
      </c>
      <c r="F38" s="26">
        <f>E38/' 2016'!$O$1</f>
        <v>48332.205189461805</v>
      </c>
    </row>
    <row r="39" spans="2:18" ht="12.95" customHeight="1" x14ac:dyDescent="0.2">
      <c r="B39" s="18" t="s">
        <v>30</v>
      </c>
      <c r="C39" s="18" t="s">
        <v>31</v>
      </c>
      <c r="D39" s="26">
        <v>15100</v>
      </c>
      <c r="E39" s="26">
        <v>1495</v>
      </c>
      <c r="F39" s="26">
        <f>E39/' 2016'!$O$1</f>
        <v>198.42059857986595</v>
      </c>
    </row>
    <row r="40" spans="2:18" ht="12.95" customHeight="1" x14ac:dyDescent="0.2">
      <c r="B40" s="18" t="s">
        <v>7</v>
      </c>
      <c r="C40" s="18" t="s">
        <v>22</v>
      </c>
      <c r="D40" s="26">
        <v>1056615</v>
      </c>
      <c r="E40" s="26">
        <v>845472</v>
      </c>
      <c r="F40" s="26">
        <f>E40/' 2016'!$O$1</f>
        <v>112213.41827593072</v>
      </c>
    </row>
    <row r="41" spans="2:18" ht="12.95" customHeight="1" x14ac:dyDescent="0.2">
      <c r="B41" s="18" t="s">
        <v>8</v>
      </c>
      <c r="C41" s="18" t="s">
        <v>23</v>
      </c>
      <c r="D41" s="26">
        <v>2250800</v>
      </c>
      <c r="E41" s="26">
        <v>15180818</v>
      </c>
      <c r="F41" s="26">
        <f>E41/' 2016'!$O$1</f>
        <v>2014840.7989913065</v>
      </c>
    </row>
    <row r="42" spans="2:18" ht="12.95" customHeight="1" x14ac:dyDescent="0.2">
      <c r="B42" s="18" t="s">
        <v>9</v>
      </c>
      <c r="C42" s="18" t="s">
        <v>24</v>
      </c>
      <c r="D42" s="26">
        <v>672285</v>
      </c>
      <c r="E42" s="26">
        <v>6397510</v>
      </c>
      <c r="F42" s="26">
        <f>E42/' 2016'!$O$1</f>
        <v>849095.49406065431</v>
      </c>
    </row>
    <row r="43" spans="2:18" ht="12.95" customHeight="1" x14ac:dyDescent="0.2">
      <c r="B43" s="18" t="s">
        <v>10</v>
      </c>
      <c r="C43" s="18" t="s">
        <v>25</v>
      </c>
      <c r="D43" s="26">
        <v>2942338</v>
      </c>
      <c r="E43" s="26">
        <v>19414069</v>
      </c>
      <c r="F43" s="26">
        <f>E43/' 2016'!$O$1</f>
        <v>2576689.7604353307</v>
      </c>
    </row>
    <row r="44" spans="2:18" ht="12.95" customHeight="1" x14ac:dyDescent="0.2">
      <c r="B44" s="18" t="s">
        <v>11</v>
      </c>
      <c r="C44" s="18" t="s">
        <v>26</v>
      </c>
      <c r="D44" s="26">
        <v>1987260</v>
      </c>
      <c r="E44" s="26">
        <v>126511</v>
      </c>
      <c r="F44" s="26">
        <f>E44/' 2016'!$O$1</f>
        <v>16790.895215342756</v>
      </c>
    </row>
    <row r="45" spans="2:18" ht="12.95" customHeight="1" x14ac:dyDescent="0.2">
      <c r="B45" s="18" t="s">
        <v>32</v>
      </c>
      <c r="C45" s="18" t="s">
        <v>33</v>
      </c>
      <c r="D45" s="26">
        <v>301</v>
      </c>
      <c r="E45" s="26">
        <v>497</v>
      </c>
      <c r="F45" s="26">
        <f>E45/' 2016'!$O$1</f>
        <v>65.963235782069148</v>
      </c>
    </row>
    <row r="46" spans="2:18" ht="12.95" customHeight="1" x14ac:dyDescent="0.2">
      <c r="B46" s="12" t="s">
        <v>34</v>
      </c>
      <c r="C46" s="12" t="s">
        <v>35</v>
      </c>
      <c r="D46" s="26">
        <v>35</v>
      </c>
      <c r="E46" s="26">
        <v>133</v>
      </c>
      <c r="F46" s="26">
        <f>E46/' 2016'!$O$1</f>
        <v>17.652133519145263</v>
      </c>
    </row>
    <row r="47" spans="2:18" ht="12.95" customHeight="1" x14ac:dyDescent="0.2">
      <c r="B47" s="18" t="s">
        <v>12</v>
      </c>
      <c r="C47" s="18" t="s">
        <v>27</v>
      </c>
      <c r="D47" s="26">
        <v>2273964</v>
      </c>
      <c r="E47" s="26">
        <v>8999965</v>
      </c>
      <c r="F47" s="26">
        <f>E47/' 2016'!$O$1</f>
        <v>1194500.6304333399</v>
      </c>
    </row>
    <row r="48" spans="2:18" ht="12.95" customHeight="1" x14ac:dyDescent="0.2">
      <c r="B48" s="18" t="s">
        <v>13</v>
      </c>
      <c r="C48" s="18" t="s">
        <v>28</v>
      </c>
      <c r="D48" s="26">
        <v>75053253</v>
      </c>
      <c r="E48" s="26">
        <v>563450738</v>
      </c>
      <c r="F48" s="26">
        <f>E48/' 2016'!$O$1</f>
        <v>74782764.350653648</v>
      </c>
    </row>
    <row r="49" spans="2:6" ht="12.95" customHeight="1" x14ac:dyDescent="0.2">
      <c r="B49" s="18" t="s">
        <v>14</v>
      </c>
      <c r="C49" s="18" t="s">
        <v>29</v>
      </c>
      <c r="D49" s="26">
        <v>249601</v>
      </c>
      <c r="E49" s="26">
        <v>414595</v>
      </c>
      <c r="F49" s="26">
        <f>E49/' 2016'!$O$1</f>
        <v>55026.212754661887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622833727</v>
      </c>
      <c r="F50" s="8">
        <f>E50/' 2016'!$O$1</f>
        <v>82664241.422788501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622.83372699999995</v>
      </c>
      <c r="F51" s="3">
        <f>E51/' 2016'!$O$1</f>
        <v>82.664241422788493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90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2016'!$O$1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2016'!$O$1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2016'!$O$1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300</v>
      </c>
      <c r="E68" s="26">
        <v>1914</v>
      </c>
      <c r="F68" s="26">
        <f>E68/' 2016'!$O$1</f>
        <v>254.03145530559425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5</v>
      </c>
      <c r="E71" s="26">
        <v>37</v>
      </c>
      <c r="F71" s="26">
        <f>E71/' 2016'!$O$1</f>
        <v>4.9107439113411635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1951</v>
      </c>
      <c r="F73" s="8">
        <f>E73/' 2016'!$O$1</f>
        <v>258.94219921693542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1.951E-3</v>
      </c>
      <c r="F74" s="3">
        <f>E74/' 2016'!$O$1</f>
        <v>2.5894219921693544E-4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91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1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1912.6616759999999</v>
      </c>
      <c r="F81" s="6">
        <f>E81/' 2016'!$O$1</f>
        <v>253.85382918574555</v>
      </c>
    </row>
    <row r="82" spans="2:6" ht="12.95" customHeight="1" x14ac:dyDescent="0.2">
      <c r="B82" s="15" t="s">
        <v>61</v>
      </c>
      <c r="C82" s="5"/>
      <c r="D82" s="5"/>
      <c r="E82" s="11">
        <f>+E51</f>
        <v>622.83372699999995</v>
      </c>
      <c r="F82" s="11">
        <f>E82/' 2016'!$O$1</f>
        <v>82.664241422788493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92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3523293</v>
      </c>
      <c r="E6" s="26">
        <v>16891376</v>
      </c>
      <c r="F6" s="26">
        <f>E6/' 2016'!$O$1</f>
        <v>2241870.8607074125</v>
      </c>
    </row>
    <row r="7" spans="2:6" ht="12.95" customHeight="1" x14ac:dyDescent="0.2">
      <c r="B7" s="18" t="s">
        <v>1</v>
      </c>
      <c r="C7" s="18" t="s">
        <v>16</v>
      </c>
      <c r="D7" s="26">
        <v>1816782</v>
      </c>
      <c r="E7" s="26">
        <v>9145636</v>
      </c>
      <c r="F7" s="26">
        <f>E7/' 2016'!$O$1</f>
        <v>1213834.4946579069</v>
      </c>
    </row>
    <row r="8" spans="2:6" ht="12.95" customHeight="1" x14ac:dyDescent="0.2">
      <c r="B8" s="18" t="s">
        <v>2</v>
      </c>
      <c r="C8" s="18" t="s">
        <v>17</v>
      </c>
      <c r="D8" s="26">
        <v>28371170</v>
      </c>
      <c r="E8" s="26">
        <v>7397345</v>
      </c>
      <c r="F8" s="26">
        <f>E8/' 2016'!$O$1</f>
        <v>981796.40321189188</v>
      </c>
    </row>
    <row r="9" spans="2:6" ht="12.95" customHeight="1" x14ac:dyDescent="0.2">
      <c r="B9" s="18" t="s">
        <v>3</v>
      </c>
      <c r="C9" s="18" t="s">
        <v>18</v>
      </c>
      <c r="D9" s="26">
        <v>2563866</v>
      </c>
      <c r="E9" s="26">
        <v>2506881</v>
      </c>
      <c r="F9" s="26">
        <f>E9/' 2016'!$O$1</f>
        <v>332720.28668126615</v>
      </c>
    </row>
    <row r="10" spans="2:6" ht="12.95" customHeight="1" x14ac:dyDescent="0.2">
      <c r="B10" s="18" t="s">
        <v>4</v>
      </c>
      <c r="C10" s="18" t="s">
        <v>19</v>
      </c>
      <c r="D10" s="26">
        <v>215022620</v>
      </c>
      <c r="E10" s="26">
        <v>4857207</v>
      </c>
      <c r="F10" s="26">
        <f>E10/' 2016'!$O$1</f>
        <v>644662.15409118054</v>
      </c>
    </row>
    <row r="11" spans="2:6" ht="12.95" customHeight="1" x14ac:dyDescent="0.2">
      <c r="B11" s="18" t="s">
        <v>5</v>
      </c>
      <c r="C11" s="18" t="s">
        <v>20</v>
      </c>
      <c r="D11" s="26">
        <v>23725080</v>
      </c>
      <c r="E11" s="26">
        <v>1388157</v>
      </c>
      <c r="F11" s="26">
        <f>E11/' 2016'!$O$1</f>
        <v>184240.09556042205</v>
      </c>
    </row>
    <row r="12" spans="2:6" ht="12.95" customHeight="1" x14ac:dyDescent="0.2">
      <c r="B12" s="18" t="s">
        <v>6</v>
      </c>
      <c r="C12" s="18" t="s">
        <v>21</v>
      </c>
      <c r="D12" s="26">
        <v>2709603</v>
      </c>
      <c r="E12" s="26">
        <v>2098458</v>
      </c>
      <c r="F12" s="26">
        <f>E12/' 2016'!$O$1</f>
        <v>278513.23910013936</v>
      </c>
    </row>
    <row r="13" spans="2:6" ht="12.95" customHeight="1" x14ac:dyDescent="0.2">
      <c r="B13" s="18" t="s">
        <v>30</v>
      </c>
      <c r="C13" s="18" t="s">
        <v>31</v>
      </c>
      <c r="D13" s="26">
        <v>290050</v>
      </c>
      <c r="E13" s="26">
        <v>25811</v>
      </c>
      <c r="F13" s="26">
        <f>E13/' 2016'!$O$1</f>
        <v>3425.7084079899128</v>
      </c>
    </row>
    <row r="14" spans="2:6" ht="12.95" customHeight="1" x14ac:dyDescent="0.2">
      <c r="B14" s="18" t="s">
        <v>7</v>
      </c>
      <c r="C14" s="18" t="s">
        <v>22</v>
      </c>
      <c r="D14" s="26">
        <v>5746640</v>
      </c>
      <c r="E14" s="26">
        <v>4458104</v>
      </c>
      <c r="F14" s="26">
        <f>E14/' 2016'!$O$1</f>
        <v>591692.08308447804</v>
      </c>
    </row>
    <row r="15" spans="2:6" ht="12.95" customHeight="1" x14ac:dyDescent="0.2">
      <c r="B15" s="18" t="s">
        <v>8</v>
      </c>
      <c r="C15" s="18" t="s">
        <v>23</v>
      </c>
      <c r="D15" s="26">
        <v>8794702</v>
      </c>
      <c r="E15" s="26">
        <v>59375595</v>
      </c>
      <c r="F15" s="26">
        <f>E15/' 2016'!$O$1</f>
        <v>7880495.7196894279</v>
      </c>
    </row>
    <row r="16" spans="2:6" ht="12.95" customHeight="1" x14ac:dyDescent="0.2">
      <c r="B16" s="18" t="s">
        <v>9</v>
      </c>
      <c r="C16" s="18" t="s">
        <v>24</v>
      </c>
      <c r="D16" s="26">
        <v>3401100</v>
      </c>
      <c r="E16" s="26">
        <v>31030587</v>
      </c>
      <c r="F16" s="26">
        <f>E16/' 2016'!$O$1</f>
        <v>4118466.6533943857</v>
      </c>
    </row>
    <row r="17" spans="2:18" ht="12.95" customHeight="1" x14ac:dyDescent="0.2">
      <c r="B17" s="18" t="s">
        <v>10</v>
      </c>
      <c r="C17" s="18" t="s">
        <v>25</v>
      </c>
      <c r="D17" s="26">
        <v>22769339</v>
      </c>
      <c r="E17" s="26">
        <v>149681518</v>
      </c>
      <c r="F17" s="26">
        <f>E17/' 2016'!$O$1</f>
        <v>19866151.436724398</v>
      </c>
    </row>
    <row r="18" spans="2:18" ht="12.95" customHeight="1" x14ac:dyDescent="0.2">
      <c r="B18" s="18" t="s">
        <v>11</v>
      </c>
      <c r="C18" s="18" t="s">
        <v>26</v>
      </c>
      <c r="D18" s="26">
        <v>2643620</v>
      </c>
      <c r="E18" s="26">
        <v>153730</v>
      </c>
      <c r="F18" s="26">
        <f>E18/' 2016'!$O$1</f>
        <v>20403.477337580462</v>
      </c>
    </row>
    <row r="19" spans="2:18" ht="12.95" customHeight="1" x14ac:dyDescent="0.2">
      <c r="B19" s="18" t="s">
        <v>32</v>
      </c>
      <c r="C19" s="18" t="s">
        <v>33</v>
      </c>
      <c r="D19" s="26">
        <v>5567</v>
      </c>
      <c r="E19" s="26">
        <v>8172</v>
      </c>
      <c r="F19" s="26">
        <f>E19/' 2016'!$O$1</f>
        <v>1084.610790364324</v>
      </c>
    </row>
    <row r="20" spans="2:18" ht="12.95" customHeight="1" x14ac:dyDescent="0.2">
      <c r="B20" s="18" t="s">
        <v>34</v>
      </c>
      <c r="C20" s="18" t="s">
        <v>35</v>
      </c>
      <c r="D20" s="26">
        <v>3644</v>
      </c>
      <c r="E20" s="26">
        <v>12712</v>
      </c>
      <c r="F20" s="26">
        <f>E20/' 2016'!$O$1</f>
        <v>1687.1723405667262</v>
      </c>
    </row>
    <row r="21" spans="2:18" ht="12.95" customHeight="1" x14ac:dyDescent="0.2">
      <c r="B21" s="18" t="s">
        <v>12</v>
      </c>
      <c r="C21" s="18" t="s">
        <v>27</v>
      </c>
      <c r="D21" s="26">
        <v>2863313</v>
      </c>
      <c r="E21" s="26">
        <v>10731705</v>
      </c>
      <c r="F21" s="26">
        <f>E21/' 2016'!$O$1</f>
        <v>1424342.0266772844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232806176</v>
      </c>
      <c r="E22" s="26">
        <v>1722964019</v>
      </c>
      <c r="F22" s="26">
        <f>E22/' 2016'!$O$1</f>
        <v>228676623.3990311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3320860</v>
      </c>
      <c r="E23" s="26">
        <v>5288795</v>
      </c>
      <c r="F23" s="26">
        <f>E23/' 2016'!$O$1</f>
        <v>701943.72552923218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2028015808</v>
      </c>
      <c r="F24" s="8">
        <f>E24/' 2016'!$O$1</f>
        <v>269163953.54701704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2028.0158080000001</v>
      </c>
      <c r="F25" s="3">
        <f>E25/' 2016'!$O$1</f>
        <v>269.16395354701706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93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654188</v>
      </c>
      <c r="E32" s="26">
        <v>3172362</v>
      </c>
      <c r="F32" s="26">
        <f>E32/' 2016'!$O$1</f>
        <v>421044.79394783993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464959</v>
      </c>
      <c r="E33" s="26">
        <v>2376278</v>
      </c>
      <c r="F33" s="26">
        <f>E33/' 2016'!$O$1</f>
        <v>315386.28973389074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5056110</v>
      </c>
      <c r="E34" s="26">
        <v>1351589</v>
      </c>
      <c r="F34" s="26">
        <f>E34/' 2016'!$O$1</f>
        <v>179386.68790231601</v>
      </c>
    </row>
    <row r="35" spans="2:18" ht="12.95" customHeight="1" x14ac:dyDescent="0.2">
      <c r="B35" s="18" t="s">
        <v>3</v>
      </c>
      <c r="C35" s="18" t="s">
        <v>18</v>
      </c>
      <c r="D35" s="26">
        <v>1387486</v>
      </c>
      <c r="E35" s="26">
        <v>1368736</v>
      </c>
      <c r="F35" s="26">
        <f>E35/' 2016'!$O$1</f>
        <v>181662.48589820159</v>
      </c>
    </row>
    <row r="36" spans="2:18" ht="12.95" customHeight="1" x14ac:dyDescent="0.2">
      <c r="B36" s="18" t="s">
        <v>4</v>
      </c>
      <c r="C36" s="18" t="s">
        <v>19</v>
      </c>
      <c r="D36" s="26">
        <v>118776380</v>
      </c>
      <c r="E36" s="26">
        <v>2797870</v>
      </c>
      <c r="F36" s="26">
        <f>E36/' 2016'!$O$1</f>
        <v>371341.16397902975</v>
      </c>
    </row>
    <row r="37" spans="2:18" ht="12.95" customHeight="1" x14ac:dyDescent="0.2">
      <c r="B37" s="18" t="s">
        <v>5</v>
      </c>
      <c r="C37" s="18" t="s">
        <v>20</v>
      </c>
      <c r="D37" s="26">
        <v>2696080</v>
      </c>
      <c r="E37" s="26">
        <v>165582</v>
      </c>
      <c r="F37" s="26">
        <f>E37/' 2016'!$O$1</f>
        <v>21976.508062910609</v>
      </c>
    </row>
    <row r="38" spans="2:18" ht="12.95" customHeight="1" x14ac:dyDescent="0.2">
      <c r="B38" s="18" t="s">
        <v>6</v>
      </c>
      <c r="C38" s="18" t="s">
        <v>21</v>
      </c>
      <c r="D38" s="26">
        <v>625605</v>
      </c>
      <c r="E38" s="26">
        <v>492569</v>
      </c>
      <c r="F38" s="26">
        <f>E38/' 2016'!$O$1</f>
        <v>65375.141017983937</v>
      </c>
    </row>
    <row r="39" spans="2:18" ht="12.95" customHeight="1" x14ac:dyDescent="0.2">
      <c r="B39" s="18" t="s">
        <v>30</v>
      </c>
      <c r="C39" s="18" t="s">
        <v>31</v>
      </c>
      <c r="D39" s="26">
        <v>10700</v>
      </c>
      <c r="E39" s="26">
        <v>1059</v>
      </c>
      <c r="F39" s="26">
        <f>E39/' 2016'!$O$1</f>
        <v>140.553454111089</v>
      </c>
    </row>
    <row r="40" spans="2:18" ht="12.95" customHeight="1" x14ac:dyDescent="0.2">
      <c r="B40" s="18" t="s">
        <v>7</v>
      </c>
      <c r="C40" s="18" t="s">
        <v>22</v>
      </c>
      <c r="D40" s="26">
        <v>1217691</v>
      </c>
      <c r="E40" s="26">
        <v>962188</v>
      </c>
      <c r="F40" s="26">
        <f>E40/' 2016'!$O$1</f>
        <v>127704.2935828522</v>
      </c>
    </row>
    <row r="41" spans="2:18" ht="12.95" customHeight="1" x14ac:dyDescent="0.2">
      <c r="B41" s="18" t="s">
        <v>8</v>
      </c>
      <c r="C41" s="18" t="s">
        <v>23</v>
      </c>
      <c r="D41" s="26">
        <v>1658757</v>
      </c>
      <c r="E41" s="26">
        <v>11322354</v>
      </c>
      <c r="F41" s="26">
        <f>E41/' 2016'!$O$1</f>
        <v>1502734.6207445748</v>
      </c>
    </row>
    <row r="42" spans="2:18" ht="12.95" customHeight="1" x14ac:dyDescent="0.2">
      <c r="B42" s="18" t="s">
        <v>9</v>
      </c>
      <c r="C42" s="18" t="s">
        <v>24</v>
      </c>
      <c r="D42" s="26">
        <v>989408</v>
      </c>
      <c r="E42" s="26">
        <v>9247115</v>
      </c>
      <c r="F42" s="26">
        <f>E42/' 2016'!$O$1</f>
        <v>1227303.0725330147</v>
      </c>
    </row>
    <row r="43" spans="2:18" ht="12.95" customHeight="1" x14ac:dyDescent="0.2">
      <c r="B43" s="18" t="s">
        <v>10</v>
      </c>
      <c r="C43" s="18" t="s">
        <v>25</v>
      </c>
      <c r="D43" s="26">
        <v>3312067</v>
      </c>
      <c r="E43" s="26">
        <v>21860567</v>
      </c>
      <c r="F43" s="26">
        <f>E43/' 2016'!$O$1</f>
        <v>2901395.8457760965</v>
      </c>
    </row>
    <row r="44" spans="2:18" ht="12.95" customHeight="1" x14ac:dyDescent="0.2">
      <c r="B44" s="18" t="s">
        <v>11</v>
      </c>
      <c r="C44" s="18" t="s">
        <v>26</v>
      </c>
      <c r="D44" s="26">
        <v>1914840</v>
      </c>
      <c r="E44" s="26">
        <v>125799</v>
      </c>
      <c r="F44" s="26">
        <f>E44/' 2016'!$O$1</f>
        <v>16696.396575751543</v>
      </c>
    </row>
    <row r="45" spans="2:18" ht="12.95" customHeight="1" x14ac:dyDescent="0.2">
      <c r="B45" s="18" t="s">
        <v>32</v>
      </c>
      <c r="C45" s="18" t="s">
        <v>33</v>
      </c>
      <c r="D45" s="26">
        <v>600</v>
      </c>
      <c r="E45" s="26">
        <v>989</v>
      </c>
      <c r="F45" s="26">
        <f>E45/' 2016'!$O$1</f>
        <v>131.26285752206516</v>
      </c>
    </row>
    <row r="46" spans="2:18" ht="12.95" customHeight="1" x14ac:dyDescent="0.2">
      <c r="B46" s="12" t="s">
        <v>34</v>
      </c>
      <c r="C46" s="12" t="s">
        <v>35</v>
      </c>
      <c r="D46" s="26">
        <v>885</v>
      </c>
      <c r="E46" s="26">
        <v>3377</v>
      </c>
      <c r="F46" s="26">
        <f>E46/' 2016'!$O$1</f>
        <v>448.20492401619214</v>
      </c>
    </row>
    <row r="47" spans="2:18" ht="12.95" customHeight="1" x14ac:dyDescent="0.2">
      <c r="B47" s="18" t="s">
        <v>12</v>
      </c>
      <c r="C47" s="18" t="s">
        <v>27</v>
      </c>
      <c r="D47" s="26">
        <v>2461578</v>
      </c>
      <c r="E47" s="26">
        <v>9550657</v>
      </c>
      <c r="F47" s="26">
        <f>E47/' 2016'!$O$1</f>
        <v>1267590.0192448071</v>
      </c>
    </row>
    <row r="48" spans="2:18" ht="12.95" customHeight="1" x14ac:dyDescent="0.2">
      <c r="B48" s="18" t="s">
        <v>13</v>
      </c>
      <c r="C48" s="18" t="s">
        <v>28</v>
      </c>
      <c r="D48" s="26">
        <v>76330253</v>
      </c>
      <c r="E48" s="26">
        <v>574000761</v>
      </c>
      <c r="F48" s="26">
        <f>E48/' 2016'!$O$1</f>
        <v>76182993.032052547</v>
      </c>
    </row>
    <row r="49" spans="2:6" ht="12.95" customHeight="1" x14ac:dyDescent="0.2">
      <c r="B49" s="18" t="s">
        <v>14</v>
      </c>
      <c r="C49" s="18" t="s">
        <v>29</v>
      </c>
      <c r="D49" s="26">
        <v>686120</v>
      </c>
      <c r="E49" s="26">
        <v>1120643</v>
      </c>
      <c r="F49" s="26">
        <f>E49/' 2016'!$O$1</f>
        <v>148734.88619019178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639920495</v>
      </c>
      <c r="F50" s="8">
        <f>E50/' 2016'!$O$1</f>
        <v>84932045.258477658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639.92049499999996</v>
      </c>
      <c r="F51" s="3">
        <f>E51/' 2016'!$O$1</f>
        <v>84.932045258477658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94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2016'!$O$1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2016'!$O$1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2016'!$O$1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2016'!$O$1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155</v>
      </c>
      <c r="E71" s="26">
        <v>1136</v>
      </c>
      <c r="F71" s="26">
        <f>E71/' 2016'!$O$1</f>
        <v>150.77311035901519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1136</v>
      </c>
      <c r="F73" s="8">
        <f>E73/' 2016'!$O$1</f>
        <v>150.77311035901519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1.1360000000000001E-3</v>
      </c>
      <c r="F74" s="3">
        <f>E74/' 2016'!$O$1</f>
        <v>1.5077311035901521E-4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95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1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2028.0169440000002</v>
      </c>
      <c r="F81" s="6">
        <f>E81/' 2016'!$O$1</f>
        <v>269.16410432012742</v>
      </c>
    </row>
    <row r="82" spans="2:6" ht="12.95" customHeight="1" x14ac:dyDescent="0.2">
      <c r="B82" s="15" t="s">
        <v>61</v>
      </c>
      <c r="C82" s="5"/>
      <c r="D82" s="5"/>
      <c r="E82" s="11">
        <f>+E51</f>
        <v>639.92049499999996</v>
      </c>
      <c r="F82" s="11">
        <f>E82/' 2016'!$O$1</f>
        <v>84.932045258477658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58:B72 B32:B49 B6:B2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96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5417403</v>
      </c>
      <c r="E6" s="26">
        <v>26479916</v>
      </c>
      <c r="F6" s="26">
        <f>E6/' 2016'!$O$1</f>
        <v>3514488.8181033907</v>
      </c>
    </row>
    <row r="7" spans="2:6" ht="12.95" customHeight="1" x14ac:dyDescent="0.2">
      <c r="B7" s="18" t="s">
        <v>1</v>
      </c>
      <c r="C7" s="18" t="s">
        <v>16</v>
      </c>
      <c r="D7" s="26">
        <v>2847452</v>
      </c>
      <c r="E7" s="26">
        <v>14181434</v>
      </c>
      <c r="F7" s="26">
        <f>E7/' 2016'!$O$1</f>
        <v>1882199.747826664</v>
      </c>
    </row>
    <row r="8" spans="2:6" ht="12.95" customHeight="1" x14ac:dyDescent="0.2">
      <c r="B8" s="18" t="s">
        <v>2</v>
      </c>
      <c r="C8" s="18" t="s">
        <v>17</v>
      </c>
      <c r="D8" s="26">
        <v>63763770</v>
      </c>
      <c r="E8" s="26">
        <v>16517368</v>
      </c>
      <c r="F8" s="26">
        <f>E8/' 2016'!$O$1</f>
        <v>2192231.4685778748</v>
      </c>
    </row>
    <row r="9" spans="2:6" ht="12.95" customHeight="1" x14ac:dyDescent="0.2">
      <c r="B9" s="18" t="s">
        <v>3</v>
      </c>
      <c r="C9" s="18" t="s">
        <v>18</v>
      </c>
      <c r="D9" s="26">
        <v>8198610</v>
      </c>
      <c r="E9" s="26">
        <v>7902945</v>
      </c>
      <c r="F9" s="26">
        <f>E9/' 2016'!$O$1</f>
        <v>1048901.0551463268</v>
      </c>
    </row>
    <row r="10" spans="2:6" ht="12.95" customHeight="1" x14ac:dyDescent="0.2">
      <c r="B10" s="18" t="s">
        <v>4</v>
      </c>
      <c r="C10" s="18" t="s">
        <v>19</v>
      </c>
      <c r="D10" s="26">
        <v>436360430</v>
      </c>
      <c r="E10" s="26">
        <v>9750029</v>
      </c>
      <c r="F10" s="26">
        <f>E10/' 2016'!$O$1</f>
        <v>1294051.2310040479</v>
      </c>
    </row>
    <row r="11" spans="2:6" ht="12.95" customHeight="1" x14ac:dyDescent="0.2">
      <c r="B11" s="18" t="s">
        <v>5</v>
      </c>
      <c r="C11" s="18" t="s">
        <v>20</v>
      </c>
      <c r="D11" s="26">
        <v>29099300</v>
      </c>
      <c r="E11" s="26">
        <v>1738065</v>
      </c>
      <c r="F11" s="26">
        <f>E11/' 2016'!$O$1</f>
        <v>230680.86800716701</v>
      </c>
    </row>
    <row r="12" spans="2:6" ht="12.95" customHeight="1" x14ac:dyDescent="0.2">
      <c r="B12" s="18" t="s">
        <v>6</v>
      </c>
      <c r="C12" s="18" t="s">
        <v>21</v>
      </c>
      <c r="D12" s="26">
        <v>5443800</v>
      </c>
      <c r="E12" s="26">
        <v>4149199</v>
      </c>
      <c r="F12" s="26">
        <f>E12/' 2016'!$O$1</f>
        <v>550693.34395115799</v>
      </c>
    </row>
    <row r="13" spans="2:6" ht="12.95" customHeight="1" x14ac:dyDescent="0.2">
      <c r="B13" s="18" t="s">
        <v>30</v>
      </c>
      <c r="C13" s="18" t="s">
        <v>31</v>
      </c>
      <c r="D13" s="26">
        <v>238650</v>
      </c>
      <c r="E13" s="26">
        <v>21440</v>
      </c>
      <c r="F13" s="26">
        <f>E13/' 2016'!$O$1</f>
        <v>2845.5770124095825</v>
      </c>
    </row>
    <row r="14" spans="2:6" ht="12.95" customHeight="1" x14ac:dyDescent="0.2">
      <c r="B14" s="18" t="s">
        <v>7</v>
      </c>
      <c r="C14" s="18" t="s">
        <v>22</v>
      </c>
      <c r="D14" s="26">
        <v>16629650</v>
      </c>
      <c r="E14" s="26">
        <v>12662842</v>
      </c>
      <c r="F14" s="26">
        <f>E14/' 2016'!$O$1</f>
        <v>1680647.95275068</v>
      </c>
    </row>
    <row r="15" spans="2:6" ht="12.95" customHeight="1" x14ac:dyDescent="0.2">
      <c r="B15" s="18" t="s">
        <v>8</v>
      </c>
      <c r="C15" s="18" t="s">
        <v>23</v>
      </c>
      <c r="D15" s="26">
        <v>18486472</v>
      </c>
      <c r="E15" s="26">
        <v>123644825</v>
      </c>
      <c r="F15" s="26">
        <f>E15/' 2016'!$O$1</f>
        <v>16410488.419934966</v>
      </c>
    </row>
    <row r="16" spans="2:6" ht="12.95" customHeight="1" x14ac:dyDescent="0.2">
      <c r="B16" s="18" t="s">
        <v>9</v>
      </c>
      <c r="C16" s="18" t="s">
        <v>24</v>
      </c>
      <c r="D16" s="26">
        <v>3815232</v>
      </c>
      <c r="E16" s="26">
        <v>32276241</v>
      </c>
      <c r="F16" s="26">
        <f>E16/' 2016'!$O$1</f>
        <v>4283793.3505872982</v>
      </c>
    </row>
    <row r="17" spans="2:18" ht="12.95" customHeight="1" x14ac:dyDescent="0.2">
      <c r="B17" s="18" t="s">
        <v>10</v>
      </c>
      <c r="C17" s="18" t="s">
        <v>25</v>
      </c>
      <c r="D17" s="26">
        <v>27926296</v>
      </c>
      <c r="E17" s="26">
        <v>185443833</v>
      </c>
      <c r="F17" s="26">
        <f>E17/' 2016'!$O$1</f>
        <v>24612626.318932906</v>
      </c>
    </row>
    <row r="18" spans="2:18" ht="12.95" customHeight="1" x14ac:dyDescent="0.2">
      <c r="B18" s="18" t="s">
        <v>11</v>
      </c>
      <c r="C18" s="18" t="s">
        <v>26</v>
      </c>
      <c r="D18" s="26">
        <v>2682080</v>
      </c>
      <c r="E18" s="26">
        <v>156813</v>
      </c>
      <c r="F18" s="26">
        <f>E18/' 2016'!$O$1</f>
        <v>20812.661755922752</v>
      </c>
    </row>
    <row r="19" spans="2:18" ht="12.95" customHeight="1" x14ac:dyDescent="0.2">
      <c r="B19" s="18" t="s">
        <v>32</v>
      </c>
      <c r="C19" s="18" t="s">
        <v>33</v>
      </c>
      <c r="D19" s="26">
        <v>17242</v>
      </c>
      <c r="E19" s="26">
        <v>25739</v>
      </c>
      <c r="F19" s="26">
        <f>E19/' 2016'!$O$1</f>
        <v>3416.1523657840598</v>
      </c>
    </row>
    <row r="20" spans="2:18" ht="12.95" customHeight="1" x14ac:dyDescent="0.2">
      <c r="B20" s="18" t="s">
        <v>34</v>
      </c>
      <c r="C20" s="18" t="s">
        <v>35</v>
      </c>
      <c r="D20" s="26">
        <v>4605</v>
      </c>
      <c r="E20" s="26">
        <v>15749</v>
      </c>
      <c r="F20" s="26">
        <f>E20/' 2016'!$O$1</f>
        <v>2090.2515097219457</v>
      </c>
    </row>
    <row r="21" spans="2:18" ht="12.95" customHeight="1" x14ac:dyDescent="0.2">
      <c r="B21" s="18" t="s">
        <v>12</v>
      </c>
      <c r="C21" s="18" t="s">
        <v>27</v>
      </c>
      <c r="D21" s="26">
        <v>6883896</v>
      </c>
      <c r="E21" s="26">
        <v>33010168</v>
      </c>
      <c r="F21" s="26">
        <f>E21/' 2016'!$O$1</f>
        <v>4381202.2031986192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353876790</v>
      </c>
      <c r="E22" s="26">
        <v>2599467406</v>
      </c>
      <c r="F22" s="26">
        <f>E22/' 2016'!$O$1</f>
        <v>345008614.50660294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11786403</v>
      </c>
      <c r="E23" s="26">
        <v>18742478</v>
      </c>
      <c r="F23" s="26">
        <f>E23/' 2016'!$O$1</f>
        <v>2487554.3168093436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3086186490</v>
      </c>
      <c r="F24" s="8">
        <f>E24/' 2016'!$O$1</f>
        <v>409607338.24407721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3086.18649</v>
      </c>
      <c r="F25" s="3">
        <f>E25/' 2016'!$O$1</f>
        <v>409.60733824407725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97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946371</v>
      </c>
      <c r="E32" s="26">
        <v>4686121</v>
      </c>
      <c r="F32" s="26">
        <f>E32/' 2016'!$O$1</f>
        <v>621955.13969075587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533931</v>
      </c>
      <c r="E33" s="26">
        <v>2719762</v>
      </c>
      <c r="F33" s="26">
        <f>E33/' 2016'!$O$1</f>
        <v>360974.45085938019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10352020</v>
      </c>
      <c r="E34" s="26">
        <v>2393853</v>
      </c>
      <c r="F34" s="26">
        <f>E34/' 2016'!$O$1</f>
        <v>317718.89309177781</v>
      </c>
    </row>
    <row r="35" spans="2:18" ht="12.95" customHeight="1" x14ac:dyDescent="0.2">
      <c r="B35" s="18" t="s">
        <v>3</v>
      </c>
      <c r="C35" s="18" t="s">
        <v>18</v>
      </c>
      <c r="D35" s="26">
        <v>2573790</v>
      </c>
      <c r="E35" s="26">
        <v>2527378</v>
      </c>
      <c r="F35" s="26">
        <f>E35/' 2016'!$O$1</f>
        <v>335440.70608534076</v>
      </c>
    </row>
    <row r="36" spans="2:18" ht="12.95" customHeight="1" x14ac:dyDescent="0.2">
      <c r="B36" s="18" t="s">
        <v>4</v>
      </c>
      <c r="C36" s="18" t="s">
        <v>19</v>
      </c>
      <c r="D36" s="26">
        <v>138907815</v>
      </c>
      <c r="E36" s="26">
        <v>3263880</v>
      </c>
      <c r="F36" s="26">
        <f>E36/' 2016'!$O$1</f>
        <v>433191.31992832967</v>
      </c>
    </row>
    <row r="37" spans="2:18" ht="12.95" customHeight="1" x14ac:dyDescent="0.2">
      <c r="B37" s="18" t="s">
        <v>5</v>
      </c>
      <c r="C37" s="18" t="s">
        <v>20</v>
      </c>
      <c r="D37" s="26">
        <v>4306000</v>
      </c>
      <c r="E37" s="26">
        <v>274979</v>
      </c>
      <c r="F37" s="26">
        <f>E37/' 2016'!$O$1</f>
        <v>36495.985135045456</v>
      </c>
    </row>
    <row r="38" spans="2:18" ht="12.95" customHeight="1" x14ac:dyDescent="0.2">
      <c r="B38" s="18" t="s">
        <v>6</v>
      </c>
      <c r="C38" s="18" t="s">
        <v>21</v>
      </c>
      <c r="D38" s="26">
        <v>1124300</v>
      </c>
      <c r="E38" s="26">
        <v>878240</v>
      </c>
      <c r="F38" s="26">
        <f>E38/' 2016'!$O$1</f>
        <v>116562.47926206118</v>
      </c>
    </row>
    <row r="39" spans="2:18" ht="12.95" customHeight="1" x14ac:dyDescent="0.2">
      <c r="B39" s="18" t="s">
        <v>30</v>
      </c>
      <c r="C39" s="18" t="s">
        <v>31</v>
      </c>
      <c r="D39" s="26">
        <v>62850</v>
      </c>
      <c r="E39" s="26">
        <v>6600</v>
      </c>
      <c r="F39" s="26">
        <f>E39/' 2016'!$O$1</f>
        <v>875.97053553653188</v>
      </c>
    </row>
    <row r="40" spans="2:18" ht="12.95" customHeight="1" x14ac:dyDescent="0.2">
      <c r="B40" s="18" t="s">
        <v>7</v>
      </c>
      <c r="C40" s="18" t="s">
        <v>22</v>
      </c>
      <c r="D40" s="26">
        <v>3523050</v>
      </c>
      <c r="E40" s="26">
        <v>2733478</v>
      </c>
      <c r="F40" s="26">
        <f>E40/' 2016'!$O$1</f>
        <v>362794.8768995952</v>
      </c>
    </row>
    <row r="41" spans="2:18" ht="12.95" customHeight="1" x14ac:dyDescent="0.2">
      <c r="B41" s="18" t="s">
        <v>8</v>
      </c>
      <c r="C41" s="18" t="s">
        <v>23</v>
      </c>
      <c r="D41" s="26">
        <v>3234558</v>
      </c>
      <c r="E41" s="26">
        <v>21913489</v>
      </c>
      <c r="F41" s="26">
        <f>E41/' 2016'!$O$1</f>
        <v>2908419.8022430153</v>
      </c>
    </row>
    <row r="42" spans="2:18" ht="12.95" customHeight="1" x14ac:dyDescent="0.2">
      <c r="B42" s="18" t="s">
        <v>9</v>
      </c>
      <c r="C42" s="18" t="s">
        <v>24</v>
      </c>
      <c r="D42" s="26">
        <v>1135290</v>
      </c>
      <c r="E42" s="26">
        <v>10025484</v>
      </c>
      <c r="F42" s="26">
        <f>E42/' 2016'!$O$1</f>
        <v>1330610.3921958988</v>
      </c>
    </row>
    <row r="43" spans="2:18" ht="12.95" customHeight="1" x14ac:dyDescent="0.2">
      <c r="B43" s="18" t="s">
        <v>10</v>
      </c>
      <c r="C43" s="18" t="s">
        <v>25</v>
      </c>
      <c r="D43" s="26">
        <v>4096815</v>
      </c>
      <c r="E43" s="26">
        <v>27347316</v>
      </c>
      <c r="F43" s="26">
        <f>E43/' 2016'!$O$1</f>
        <v>3629612.5821222374</v>
      </c>
    </row>
    <row r="44" spans="2:18" ht="12.95" customHeight="1" x14ac:dyDescent="0.2">
      <c r="B44" s="18" t="s">
        <v>11</v>
      </c>
      <c r="C44" s="18" t="s">
        <v>26</v>
      </c>
      <c r="D44" s="26">
        <v>1670540</v>
      </c>
      <c r="E44" s="26">
        <v>108018</v>
      </c>
      <c r="F44" s="26">
        <f>E44/' 2016'!$O$1</f>
        <v>14336.452319331076</v>
      </c>
    </row>
    <row r="45" spans="2:18" ht="12.95" customHeight="1" x14ac:dyDescent="0.2">
      <c r="B45" s="18" t="s">
        <v>32</v>
      </c>
      <c r="C45" s="18" t="s">
        <v>33</v>
      </c>
      <c r="D45" s="26">
        <v>1687</v>
      </c>
      <c r="E45" s="26">
        <v>2815</v>
      </c>
      <c r="F45" s="26">
        <f>E45/' 2016'!$O$1</f>
        <v>373.61470568717232</v>
      </c>
    </row>
    <row r="46" spans="2:18" ht="12.95" customHeight="1" x14ac:dyDescent="0.2">
      <c r="B46" s="12" t="s">
        <v>34</v>
      </c>
      <c r="C46" s="12" t="s">
        <v>35</v>
      </c>
      <c r="D46" s="26">
        <v>1606</v>
      </c>
      <c r="E46" s="26">
        <v>6050</v>
      </c>
      <c r="F46" s="26">
        <f>E46/' 2016'!$O$1</f>
        <v>802.97299090848753</v>
      </c>
    </row>
    <row r="47" spans="2:18" ht="12.95" customHeight="1" x14ac:dyDescent="0.2">
      <c r="B47" s="18" t="s">
        <v>12</v>
      </c>
      <c r="C47" s="18" t="s">
        <v>27</v>
      </c>
      <c r="D47" s="26">
        <v>3550158</v>
      </c>
      <c r="E47" s="26">
        <v>13627422</v>
      </c>
      <c r="F47" s="26">
        <f>E47/' 2016'!$O$1</f>
        <v>1808669.71929126</v>
      </c>
    </row>
    <row r="48" spans="2:18" ht="12.95" customHeight="1" x14ac:dyDescent="0.2">
      <c r="B48" s="18" t="s">
        <v>13</v>
      </c>
      <c r="C48" s="18" t="s">
        <v>28</v>
      </c>
      <c r="D48" s="26">
        <v>105701735</v>
      </c>
      <c r="E48" s="26">
        <v>791458522</v>
      </c>
      <c r="F48" s="26">
        <f>E48/' 2016'!$O$1</f>
        <v>105044597.78352909</v>
      </c>
    </row>
    <row r="49" spans="2:6" ht="12.95" customHeight="1" x14ac:dyDescent="0.2">
      <c r="B49" s="18" t="s">
        <v>14</v>
      </c>
      <c r="C49" s="18" t="s">
        <v>29</v>
      </c>
      <c r="D49" s="26">
        <v>2143475</v>
      </c>
      <c r="E49" s="26">
        <v>3352276</v>
      </c>
      <c r="F49" s="26">
        <f>E49/' 2016'!$O$1</f>
        <v>444923.48530094896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887325683</v>
      </c>
      <c r="F50" s="8">
        <f>E50/' 2016'!$O$1</f>
        <v>117768356.62618621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887.32568300000003</v>
      </c>
      <c r="F51" s="3">
        <f>E51/' 2016'!$O$1</f>
        <v>117.7683566261862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98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2016'!$O$1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2016'!$O$1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300</v>
      </c>
      <c r="E67" s="26">
        <v>2571</v>
      </c>
      <c r="F67" s="26">
        <f>E67/' 2016'!$O$1</f>
        <v>341.23034043400355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2016'!$O$1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450</v>
      </c>
      <c r="E71" s="26">
        <v>3286</v>
      </c>
      <c r="F71" s="26">
        <f>E71/' 2016'!$O$1</f>
        <v>436.12714845046116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5857</v>
      </c>
      <c r="F73" s="8">
        <f>E73/' 2016'!$O$1</f>
        <v>777.35748888446471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5.8570000000000002E-3</v>
      </c>
      <c r="F74" s="3">
        <f>E74/' 2016'!$O$1</f>
        <v>7.7735748888446482E-4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99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1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3086.1923470000002</v>
      </c>
      <c r="F81" s="6">
        <f>E81/' 2016'!$O$1</f>
        <v>409.60811560156611</v>
      </c>
    </row>
    <row r="82" spans="2:6" ht="12.95" customHeight="1" x14ac:dyDescent="0.2">
      <c r="B82" s="15" t="s">
        <v>61</v>
      </c>
      <c r="C82" s="5"/>
      <c r="D82" s="5"/>
      <c r="E82" s="11">
        <f>+E51</f>
        <v>887.32568300000003</v>
      </c>
      <c r="F82" s="11">
        <f>E82/' 2016'!$O$1</f>
        <v>117.7683566261862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100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54</v>
      </c>
      <c r="C4" s="63"/>
      <c r="D4" s="63" t="s">
        <v>64</v>
      </c>
      <c r="E4" s="63"/>
      <c r="F4" s="63"/>
    </row>
    <row r="5" spans="2:6" ht="22.5" customHeight="1" x14ac:dyDescent="0.2">
      <c r="B5" s="24" t="s">
        <v>65</v>
      </c>
      <c r="C5" s="24" t="s">
        <v>66</v>
      </c>
      <c r="D5" s="24" t="s">
        <v>67</v>
      </c>
      <c r="E5" s="24" t="s">
        <v>68</v>
      </c>
      <c r="F5" s="24" t="s">
        <v>123</v>
      </c>
    </row>
    <row r="6" spans="2:6" ht="12.95" customHeight="1" x14ac:dyDescent="0.2">
      <c r="B6" s="18" t="s">
        <v>0</v>
      </c>
      <c r="C6" s="18" t="s">
        <v>15</v>
      </c>
      <c r="D6" s="26">
        <v>4653552</v>
      </c>
      <c r="E6" s="26">
        <v>22945848</v>
      </c>
      <c r="F6" s="26">
        <f>E6/' 2016'!$O$1</f>
        <v>3045437.3880151301</v>
      </c>
    </row>
    <row r="7" spans="2:6" ht="12.95" customHeight="1" x14ac:dyDescent="0.2">
      <c r="B7" s="18" t="s">
        <v>1</v>
      </c>
      <c r="C7" s="18" t="s">
        <v>16</v>
      </c>
      <c r="D7" s="26">
        <v>2805607</v>
      </c>
      <c r="E7" s="26">
        <v>13913563</v>
      </c>
      <c r="F7" s="26">
        <f>E7/' 2016'!$O$1</f>
        <v>1846647.1564138297</v>
      </c>
    </row>
    <row r="8" spans="2:6" ht="12.95" customHeight="1" x14ac:dyDescent="0.2">
      <c r="B8" s="18" t="s">
        <v>2</v>
      </c>
      <c r="C8" s="18" t="s">
        <v>17</v>
      </c>
      <c r="D8" s="26">
        <v>50672810</v>
      </c>
      <c r="E8" s="26">
        <v>13062959</v>
      </c>
      <c r="F8" s="26">
        <f>E8/' 2016'!$O$1</f>
        <v>1733752.6046851149</v>
      </c>
    </row>
    <row r="9" spans="2:6" ht="12.95" customHeight="1" x14ac:dyDescent="0.2">
      <c r="B9" s="18" t="s">
        <v>3</v>
      </c>
      <c r="C9" s="18" t="s">
        <v>18</v>
      </c>
      <c r="D9" s="26">
        <v>3814762</v>
      </c>
      <c r="E9" s="26">
        <v>3704511</v>
      </c>
      <c r="F9" s="26">
        <f>E9/' 2016'!$O$1</f>
        <v>491673.10372287477</v>
      </c>
    </row>
    <row r="10" spans="2:6" ht="12.95" customHeight="1" x14ac:dyDescent="0.2">
      <c r="B10" s="18" t="s">
        <v>4</v>
      </c>
      <c r="C10" s="18" t="s">
        <v>19</v>
      </c>
      <c r="D10" s="26">
        <v>494739788</v>
      </c>
      <c r="E10" s="26">
        <v>11130793</v>
      </c>
      <c r="F10" s="26">
        <f>E10/' 2016'!$O$1</f>
        <v>1477310.1068418608</v>
      </c>
    </row>
    <row r="11" spans="2:6" ht="12.95" customHeight="1" x14ac:dyDescent="0.2">
      <c r="B11" s="18" t="s">
        <v>5</v>
      </c>
      <c r="C11" s="18" t="s">
        <v>20</v>
      </c>
      <c r="D11" s="26">
        <v>44438520</v>
      </c>
      <c r="E11" s="26">
        <v>2675877</v>
      </c>
      <c r="F11" s="26">
        <f>E11/' 2016'!$O$1</f>
        <v>355149.91041210428</v>
      </c>
    </row>
    <row r="12" spans="2:6" ht="12.95" customHeight="1" x14ac:dyDescent="0.2">
      <c r="B12" s="18" t="s">
        <v>6</v>
      </c>
      <c r="C12" s="18" t="s">
        <v>21</v>
      </c>
      <c r="D12" s="26">
        <v>4378000</v>
      </c>
      <c r="E12" s="26">
        <v>3399615</v>
      </c>
      <c r="F12" s="26">
        <f>E12/' 2016'!$O$1</f>
        <v>451206.45032848895</v>
      </c>
    </row>
    <row r="13" spans="2:6" ht="12.95" customHeight="1" x14ac:dyDescent="0.2">
      <c r="B13" s="18" t="s">
        <v>30</v>
      </c>
      <c r="C13" s="18" t="s">
        <v>31</v>
      </c>
      <c r="D13" s="26">
        <v>332090</v>
      </c>
      <c r="E13" s="26">
        <v>29352</v>
      </c>
      <c r="F13" s="26">
        <f>E13/' 2016'!$O$1</f>
        <v>3895.6798725861036</v>
      </c>
    </row>
    <row r="14" spans="2:6" ht="12.95" customHeight="1" x14ac:dyDescent="0.2">
      <c r="B14" s="18" t="s">
        <v>7</v>
      </c>
      <c r="C14" s="18" t="s">
        <v>22</v>
      </c>
      <c r="D14" s="26">
        <v>9417491</v>
      </c>
      <c r="E14" s="26">
        <v>7203106</v>
      </c>
      <c r="F14" s="26">
        <f>E14/' 2016'!$O$1</f>
        <v>956016.45762824337</v>
      </c>
    </row>
    <row r="15" spans="2:6" ht="12.95" customHeight="1" x14ac:dyDescent="0.2">
      <c r="B15" s="18" t="s">
        <v>8</v>
      </c>
      <c r="C15" s="18" t="s">
        <v>23</v>
      </c>
      <c r="D15" s="26">
        <v>14577188</v>
      </c>
      <c r="E15" s="26">
        <v>97614603</v>
      </c>
      <c r="F15" s="26">
        <f>E15/' 2016'!$O$1</f>
        <v>12955684.252438782</v>
      </c>
    </row>
    <row r="16" spans="2:6" ht="12.95" customHeight="1" x14ac:dyDescent="0.2">
      <c r="B16" s="18" t="s">
        <v>9</v>
      </c>
      <c r="C16" s="18" t="s">
        <v>24</v>
      </c>
      <c r="D16" s="26">
        <v>4018471</v>
      </c>
      <c r="E16" s="26">
        <v>33536936</v>
      </c>
      <c r="F16" s="26">
        <f>E16/' 2016'!$O$1</f>
        <v>4451116.3315415755</v>
      </c>
    </row>
    <row r="17" spans="2:18" ht="12.95" customHeight="1" x14ac:dyDescent="0.2">
      <c r="B17" s="18" t="s">
        <v>10</v>
      </c>
      <c r="C17" s="18" t="s">
        <v>25</v>
      </c>
      <c r="D17" s="26">
        <v>21157193</v>
      </c>
      <c r="E17" s="26">
        <v>137267798</v>
      </c>
      <c r="F17" s="26">
        <f>E17/' 2016'!$O$1</f>
        <v>18218567.655451588</v>
      </c>
    </row>
    <row r="18" spans="2:18" ht="12.95" customHeight="1" x14ac:dyDescent="0.2">
      <c r="B18" s="18" t="s">
        <v>11</v>
      </c>
      <c r="C18" s="18" t="s">
        <v>26</v>
      </c>
      <c r="D18" s="26">
        <v>3079660</v>
      </c>
      <c r="E18" s="26">
        <v>177331</v>
      </c>
      <c r="F18" s="26">
        <f>E18/' 2016'!$O$1</f>
        <v>23535.868338974051</v>
      </c>
    </row>
    <row r="19" spans="2:18" ht="12.95" customHeight="1" x14ac:dyDescent="0.2">
      <c r="B19" s="18" t="s">
        <v>32</v>
      </c>
      <c r="C19" s="18" t="s">
        <v>33</v>
      </c>
      <c r="D19" s="26">
        <v>23600</v>
      </c>
      <c r="E19" s="26">
        <v>34983</v>
      </c>
      <c r="F19" s="26">
        <f>E19/' 2016'!$O$1</f>
        <v>4643.0420067688628</v>
      </c>
    </row>
    <row r="20" spans="2:18" ht="12.95" customHeight="1" x14ac:dyDescent="0.2">
      <c r="B20" s="18" t="s">
        <v>34</v>
      </c>
      <c r="C20" s="18" t="s">
        <v>35</v>
      </c>
      <c r="D20" s="26">
        <v>3423</v>
      </c>
      <c r="E20" s="26">
        <v>11748</v>
      </c>
      <c r="F20" s="26">
        <f>E20/' 2016'!$O$1</f>
        <v>1559.2275532550268</v>
      </c>
    </row>
    <row r="21" spans="2:18" ht="12.95" customHeight="1" x14ac:dyDescent="0.2">
      <c r="B21" s="18" t="s">
        <v>12</v>
      </c>
      <c r="C21" s="18" t="s">
        <v>27</v>
      </c>
      <c r="D21" s="26">
        <v>5019013</v>
      </c>
      <c r="E21" s="26">
        <v>18584746</v>
      </c>
      <c r="F21" s="26">
        <f>E21/' 2016'!$O$1</f>
        <v>2466619.6827924876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417946332</v>
      </c>
      <c r="E22" s="26">
        <v>3056053616</v>
      </c>
      <c r="F22" s="26">
        <f>E22/' 2016'!$O$1</f>
        <v>405608018.58119315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12436394</v>
      </c>
      <c r="E23" s="26">
        <v>20036647</v>
      </c>
      <c r="F23" s="26">
        <f>E23/' 2016'!$O$1</f>
        <v>2659320.0610524919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3441384032</v>
      </c>
      <c r="F24" s="8">
        <f>E24/' 2016'!$O$1</f>
        <v>456750153.56028932</v>
      </c>
      <c r="I24" s="13"/>
      <c r="J24" s="13"/>
    </row>
    <row r="25" spans="2:18" ht="12.95" customHeight="1" x14ac:dyDescent="0.2">
      <c r="B25" s="9" t="s">
        <v>125</v>
      </c>
      <c r="C25" s="2"/>
      <c r="D25" s="10"/>
      <c r="E25" s="3">
        <f>+E24/1000000</f>
        <v>3441.3840319999999</v>
      </c>
      <c r="F25" s="3">
        <f>E25/' 2016'!$O$1</f>
        <v>456.75015356028928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101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54</v>
      </c>
      <c r="C30" s="63"/>
      <c r="D30" s="63" t="s">
        <v>70</v>
      </c>
      <c r="E30" s="63"/>
      <c r="F30" s="63"/>
      <c r="R30" s="14"/>
    </row>
    <row r="31" spans="2:18" ht="22.5" x14ac:dyDescent="0.2">
      <c r="B31" s="24" t="s">
        <v>65</v>
      </c>
      <c r="C31" s="24" t="s">
        <v>66</v>
      </c>
      <c r="D31" s="24" t="s">
        <v>67</v>
      </c>
      <c r="E31" s="24" t="s">
        <v>68</v>
      </c>
      <c r="F31" s="24" t="s">
        <v>123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912202</v>
      </c>
      <c r="E32" s="26">
        <v>4550488</v>
      </c>
      <c r="F32" s="26">
        <f>E32/' 2016'!$O$1</f>
        <v>603953.54701705487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646585</v>
      </c>
      <c r="E33" s="26">
        <v>3276622</v>
      </c>
      <c r="F33" s="26">
        <f>E33/' 2016'!$O$1</f>
        <v>434882.47395314882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12718480</v>
      </c>
      <c r="E34" s="26">
        <v>3417657</v>
      </c>
      <c r="F34" s="26">
        <f>E34/' 2016'!$O$1</f>
        <v>453601.03523790563</v>
      </c>
    </row>
    <row r="35" spans="2:18" ht="12.95" customHeight="1" x14ac:dyDescent="0.2">
      <c r="B35" s="18" t="s">
        <v>3</v>
      </c>
      <c r="C35" s="18" t="s">
        <v>18</v>
      </c>
      <c r="D35" s="26">
        <v>2066090</v>
      </c>
      <c r="E35" s="26">
        <v>2031533</v>
      </c>
      <c r="F35" s="26">
        <f>E35/' 2016'!$O$1</f>
        <v>269630.76514699048</v>
      </c>
    </row>
    <row r="36" spans="2:18" ht="12.95" customHeight="1" x14ac:dyDescent="0.2">
      <c r="B36" s="18" t="s">
        <v>4</v>
      </c>
      <c r="C36" s="18" t="s">
        <v>19</v>
      </c>
      <c r="D36" s="26">
        <v>156040149</v>
      </c>
      <c r="E36" s="26">
        <v>3690185</v>
      </c>
      <c r="F36" s="26">
        <f>E36/' 2016'!$O$1</f>
        <v>489771.71676952683</v>
      </c>
    </row>
    <row r="37" spans="2:18" ht="12.95" customHeight="1" x14ac:dyDescent="0.2">
      <c r="B37" s="18" t="s">
        <v>5</v>
      </c>
      <c r="C37" s="18" t="s">
        <v>20</v>
      </c>
      <c r="D37" s="26">
        <v>4738000</v>
      </c>
      <c r="E37" s="26">
        <v>304910</v>
      </c>
      <c r="F37" s="26">
        <f>E37/' 2016'!$O$1</f>
        <v>40468.511513703626</v>
      </c>
    </row>
    <row r="38" spans="2:18" ht="12.95" customHeight="1" x14ac:dyDescent="0.2">
      <c r="B38" s="18" t="s">
        <v>6</v>
      </c>
      <c r="C38" s="18" t="s">
        <v>21</v>
      </c>
      <c r="D38" s="26">
        <v>1038160</v>
      </c>
      <c r="E38" s="26">
        <v>817297</v>
      </c>
      <c r="F38" s="26">
        <f>E38/' 2016'!$O$1</f>
        <v>108473.95314884862</v>
      </c>
    </row>
    <row r="39" spans="2:18" ht="12.95" customHeight="1" x14ac:dyDescent="0.2">
      <c r="B39" s="18" t="s">
        <v>30</v>
      </c>
      <c r="C39" s="18" t="s">
        <v>31</v>
      </c>
      <c r="D39" s="26">
        <v>31650</v>
      </c>
      <c r="E39" s="26">
        <v>3196</v>
      </c>
      <c r="F39" s="26">
        <f>E39/' 2016'!$O$1</f>
        <v>424.18209569314484</v>
      </c>
    </row>
    <row r="40" spans="2:18" ht="12.95" customHeight="1" x14ac:dyDescent="0.2">
      <c r="B40" s="18" t="s">
        <v>7</v>
      </c>
      <c r="C40" s="18" t="s">
        <v>22</v>
      </c>
      <c r="D40" s="26">
        <v>2225220</v>
      </c>
      <c r="E40" s="26">
        <v>1721658</v>
      </c>
      <c r="F40" s="26">
        <f>E40/' 2016'!$O$1</f>
        <v>228503.28488950824</v>
      </c>
    </row>
    <row r="41" spans="2:18" ht="12.95" customHeight="1" x14ac:dyDescent="0.2">
      <c r="B41" s="18" t="s">
        <v>8</v>
      </c>
      <c r="C41" s="18" t="s">
        <v>23</v>
      </c>
      <c r="D41" s="26">
        <v>3510247</v>
      </c>
      <c r="E41" s="26">
        <v>23785094</v>
      </c>
      <c r="F41" s="26">
        <f>E41/' 2016'!$O$1</f>
        <v>3156824.4740858716</v>
      </c>
    </row>
    <row r="42" spans="2:18" ht="12.95" customHeight="1" x14ac:dyDescent="0.2">
      <c r="B42" s="18" t="s">
        <v>9</v>
      </c>
      <c r="C42" s="18" t="s">
        <v>24</v>
      </c>
      <c r="D42" s="26">
        <v>1048817</v>
      </c>
      <c r="E42" s="26">
        <v>9029470</v>
      </c>
      <c r="F42" s="26">
        <f>E42/' 2016'!$O$1</f>
        <v>1198416.6168956135</v>
      </c>
    </row>
    <row r="43" spans="2:18" ht="12.95" customHeight="1" x14ac:dyDescent="0.2">
      <c r="B43" s="18" t="s">
        <v>10</v>
      </c>
      <c r="C43" s="18" t="s">
        <v>25</v>
      </c>
      <c r="D43" s="26">
        <v>4282985</v>
      </c>
      <c r="E43" s="26">
        <v>28265412</v>
      </c>
      <c r="F43" s="26">
        <f>E43/' 2016'!$O$1</f>
        <v>3751464.8616364719</v>
      </c>
    </row>
    <row r="44" spans="2:18" ht="12.95" customHeight="1" x14ac:dyDescent="0.2">
      <c r="B44" s="18" t="s">
        <v>11</v>
      </c>
      <c r="C44" s="18" t="s">
        <v>26</v>
      </c>
      <c r="D44" s="26">
        <v>1743160</v>
      </c>
      <c r="E44" s="26">
        <v>113320</v>
      </c>
      <c r="F44" s="26">
        <f>E44/' 2016'!$O$1</f>
        <v>15040.148649545423</v>
      </c>
    </row>
    <row r="45" spans="2:18" ht="12.95" customHeight="1" x14ac:dyDescent="0.2">
      <c r="B45" s="18" t="s">
        <v>32</v>
      </c>
      <c r="C45" s="18" t="s">
        <v>33</v>
      </c>
      <c r="D45" s="26">
        <v>1639</v>
      </c>
      <c r="E45" s="26">
        <v>2768</v>
      </c>
      <c r="F45" s="26">
        <f>E45/' 2016'!$O$1</f>
        <v>367.37673369168488</v>
      </c>
    </row>
    <row r="46" spans="2:18" ht="12.95" customHeight="1" x14ac:dyDescent="0.2">
      <c r="B46" s="12" t="s">
        <v>34</v>
      </c>
      <c r="C46" s="12" t="s">
        <v>35</v>
      </c>
      <c r="D46" s="26">
        <v>587</v>
      </c>
      <c r="E46" s="26">
        <v>2284</v>
      </c>
      <c r="F46" s="26">
        <f>E46/' 2016'!$O$1</f>
        <v>303.13889441900591</v>
      </c>
    </row>
    <row r="47" spans="2:18" ht="12.95" customHeight="1" x14ac:dyDescent="0.2">
      <c r="B47" s="18" t="s">
        <v>12</v>
      </c>
      <c r="C47" s="18" t="s">
        <v>27</v>
      </c>
      <c r="D47" s="26">
        <v>3614625</v>
      </c>
      <c r="E47" s="26">
        <v>13895811</v>
      </c>
      <c r="F47" s="26">
        <f>E47/' 2016'!$O$1</f>
        <v>1844291.0611188533</v>
      </c>
    </row>
    <row r="48" spans="2:18" ht="12.95" customHeight="1" x14ac:dyDescent="0.2">
      <c r="B48" s="18" t="s">
        <v>13</v>
      </c>
      <c r="C48" s="18" t="s">
        <v>28</v>
      </c>
      <c r="D48" s="26">
        <v>135750442</v>
      </c>
      <c r="E48" s="26">
        <v>1014252547</v>
      </c>
      <c r="F48" s="26">
        <f>E48/' 2016'!$O$1</f>
        <v>134614446.4795275</v>
      </c>
    </row>
    <row r="49" spans="2:6" ht="12.95" customHeight="1" x14ac:dyDescent="0.2">
      <c r="B49" s="18" t="s">
        <v>14</v>
      </c>
      <c r="C49" s="18" t="s">
        <v>29</v>
      </c>
      <c r="D49" s="26">
        <v>2595555</v>
      </c>
      <c r="E49" s="26">
        <v>4282615</v>
      </c>
      <c r="F49" s="26">
        <f>E49/' 2016'!$O$1</f>
        <v>568400.69015860371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1113442867</v>
      </c>
      <c r="F50" s="8">
        <f>E50/' 2016'!$O$1</f>
        <v>147779264.31747293</v>
      </c>
    </row>
    <row r="51" spans="2:6" ht="12.95" customHeight="1" x14ac:dyDescent="0.2">
      <c r="B51" s="9" t="s">
        <v>125</v>
      </c>
      <c r="C51" s="2"/>
      <c r="D51" s="10"/>
      <c r="E51" s="3">
        <f>+E50/1000000</f>
        <v>1113.442867</v>
      </c>
      <c r="F51" s="3">
        <f>E51/' 2016'!$O$1</f>
        <v>147.77926431747295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102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54</v>
      </c>
      <c r="C56" s="63"/>
      <c r="D56" s="63" t="s">
        <v>71</v>
      </c>
      <c r="E56" s="63"/>
      <c r="F56" s="63"/>
    </row>
    <row r="57" spans="2:6" ht="22.5" x14ac:dyDescent="0.2">
      <c r="B57" s="24" t="s">
        <v>65</v>
      </c>
      <c r="C57" s="24" t="s">
        <v>66</v>
      </c>
      <c r="D57" s="24" t="s">
        <v>72</v>
      </c>
      <c r="E57" s="24" t="s">
        <v>68</v>
      </c>
      <c r="F57" s="24" t="s">
        <v>123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2016'!$O$1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2016'!$O$1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2016'!$O$1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2016'!$O$1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2016'!$O$1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2016'!$O$1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2016'!$O$1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2016'!$O$1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2016'!$O$1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2016'!$O$1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900</v>
      </c>
      <c r="E68" s="26">
        <v>5734</v>
      </c>
      <c r="F68" s="26">
        <f>E68/' 2016'!$O$1</f>
        <v>761.03258344946573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2016'!$O$1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2016'!$O$1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2880</v>
      </c>
      <c r="E71" s="26">
        <v>20901</v>
      </c>
      <c r="F71" s="26">
        <f>E71/' 2016'!$O$1</f>
        <v>2774.0394186740991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2016'!$O$1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26635</v>
      </c>
      <c r="F73" s="8">
        <f>E73/' 2016'!$O$1</f>
        <v>3535.0720021235647</v>
      </c>
    </row>
    <row r="74" spans="2:6" ht="12.95" customHeight="1" x14ac:dyDescent="0.2">
      <c r="B74" s="9" t="s">
        <v>125</v>
      </c>
      <c r="C74" s="2"/>
      <c r="D74" s="10"/>
      <c r="E74" s="3">
        <f>+E73/1000000</f>
        <v>2.6634999999999999E-2</v>
      </c>
      <c r="F74" s="3">
        <f>E74/' 2016'!$O$1</f>
        <v>3.5350720021235646E-3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103</v>
      </c>
      <c r="C77" s="29"/>
      <c r="D77" s="26"/>
      <c r="E77" s="26"/>
      <c r="F77" s="26"/>
    </row>
    <row r="78" spans="2:6" ht="12.95" customHeight="1" x14ac:dyDescent="0.2">
      <c r="B78" s="28" t="s">
        <v>124</v>
      </c>
      <c r="C78" s="29"/>
      <c r="D78" s="26"/>
      <c r="E78" s="26"/>
      <c r="F78" s="26"/>
    </row>
    <row r="79" spans="2:6" ht="12.95" customHeight="1" x14ac:dyDescent="0.2">
      <c r="B79" s="61"/>
      <c r="C79" s="61"/>
      <c r="D79" s="61"/>
      <c r="E79" s="61"/>
      <c r="F79" s="60"/>
    </row>
    <row r="80" spans="2:6" ht="12.95" customHeight="1" x14ac:dyDescent="0.2">
      <c r="B80" s="60"/>
      <c r="C80" s="60"/>
      <c r="D80" s="60"/>
      <c r="E80" s="24" t="s">
        <v>68</v>
      </c>
      <c r="F80" s="24" t="s">
        <v>123</v>
      </c>
    </row>
    <row r="81" spans="2:6" ht="12.95" customHeight="1" x14ac:dyDescent="0.2">
      <c r="B81" s="30" t="s">
        <v>49</v>
      </c>
      <c r="C81" s="31"/>
      <c r="D81" s="31"/>
      <c r="E81" s="6">
        <f>+E25+E74</f>
        <v>3441.4106670000001</v>
      </c>
      <c r="F81" s="6">
        <f>E81/' 2016'!$O$1</f>
        <v>456.75368863229147</v>
      </c>
    </row>
    <row r="82" spans="2:6" ht="12.95" customHeight="1" x14ac:dyDescent="0.2">
      <c r="B82" s="15" t="s">
        <v>61</v>
      </c>
      <c r="C82" s="5"/>
      <c r="D82" s="5"/>
      <c r="E82" s="11">
        <f>+E51</f>
        <v>1113.442867</v>
      </c>
      <c r="F82" s="11">
        <f>E82/' 2016'!$O$1</f>
        <v>147.77926431747295</v>
      </c>
    </row>
    <row r="85" spans="2:6" ht="12.95" customHeight="1" x14ac:dyDescent="0.2">
      <c r="B85" s="32" t="s">
        <v>122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2016</vt:lpstr>
      <vt:lpstr>January 2016</vt:lpstr>
      <vt:lpstr>February 2016 </vt:lpstr>
      <vt:lpstr>March 2016</vt:lpstr>
      <vt:lpstr>April 2016 </vt:lpstr>
      <vt:lpstr>May 2016</vt:lpstr>
      <vt:lpstr>June 2016 </vt:lpstr>
      <vt:lpstr>July 2016 </vt:lpstr>
      <vt:lpstr>August 2016</vt:lpstr>
      <vt:lpstr>September 2016</vt:lpstr>
      <vt:lpstr>October 2016 </vt:lpstr>
      <vt:lpstr>November 2016 </vt:lpstr>
      <vt:lpstr>December 2016 </vt:lpstr>
      <vt:lpstr>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2022-09-15T08:46:24Z</dcterms:modified>
</cp:coreProperties>
</file>